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autoCompressPictures="0"/>
  <mc:AlternateContent xmlns:mc="http://schemas.openxmlformats.org/markup-compatibility/2006">
    <mc:Choice Requires="x15">
      <x15ac:absPath xmlns:x15ac="http://schemas.microsoft.com/office/spreadsheetml/2010/11/ac" url="\\192.168.0.253\Comuni\#DOCUMENTI#\CMRT\"/>
    </mc:Choice>
  </mc:AlternateContent>
  <xr:revisionPtr revIDLastSave="0" documentId="8_{741DCAB9-34B4-4FC0-8106-319F1EACC12E}"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_xlnm.Print_Area" localSheetId="3">Declaration!$A$1:$L$92</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s="1"/>
  <c r="H69" i="6"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F22" i="6" s="1"/>
  <c r="H22" i="6" s="1"/>
  <c r="D22" i="6" s="1"/>
  <c r="B16" i="6"/>
  <c r="B15" i="6"/>
  <c r="F20" i="6" s="1"/>
  <c r="B14" i="6"/>
  <c r="G14" i="6"/>
  <c r="H14" i="6" s="1"/>
  <c r="H13" i="6"/>
  <c r="B12" i="6"/>
  <c r="G12" i="6"/>
  <c r="H12" i="6" s="1"/>
  <c r="D12" i="6" s="1"/>
  <c r="B11" i="6"/>
  <c r="G11" i="6"/>
  <c r="H11" i="6" s="1"/>
  <c r="D11" i="6" s="1"/>
  <c r="G10" i="6"/>
  <c r="H10" i="6"/>
  <c r="D10" i="6" s="1"/>
  <c r="G9" i="6"/>
  <c r="H9" i="6" s="1"/>
  <c r="D9" i="6" s="1"/>
  <c r="B8" i="6"/>
  <c r="G8" i="6" s="1"/>
  <c r="H8" i="6" s="1"/>
  <c r="D8" i="6" s="1"/>
  <c r="B7" i="6"/>
  <c r="G7" i="6" s="1"/>
  <c r="H7" i="6" s="1"/>
  <c r="D7" i="6" s="1"/>
  <c r="B6" i="6"/>
  <c r="G6" i="6"/>
  <c r="B5" i="6"/>
  <c r="F6" i="6" s="1"/>
  <c r="H6" i="6" s="1"/>
  <c r="D6" i="6" s="1"/>
  <c r="B4" i="6"/>
  <c r="G4" i="6" s="1"/>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B45" i="4" s="1"/>
  <c r="A30" i="6" s="1"/>
  <c r="P44" i="4"/>
  <c r="P43" i="4"/>
  <c r="Q43" i="4" s="1"/>
  <c r="P41" i="4"/>
  <c r="P40" i="4"/>
  <c r="P39" i="4"/>
  <c r="B39" i="4" s="1"/>
  <c r="P38" i="4"/>
  <c r="P37" i="4"/>
  <c r="Q37" i="4" s="1"/>
  <c r="P35" i="4"/>
  <c r="P34" i="4"/>
  <c r="P33" i="4"/>
  <c r="P32" i="4"/>
  <c r="P31" i="4"/>
  <c r="Q31" i="4" s="1"/>
  <c r="P29" i="4"/>
  <c r="P28" i="4"/>
  <c r="B28" i="4" s="1"/>
  <c r="A16" i="6" s="1"/>
  <c r="P27" i="4"/>
  <c r="B27" i="4" s="1"/>
  <c r="B33" i="4" s="1"/>
  <c r="A20" i="6" s="1"/>
  <c r="P26" i="4"/>
  <c r="B26" i="4" s="1"/>
  <c r="B32" i="4" s="1"/>
  <c r="A19" i="6" s="1"/>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H21" i="6" s="1"/>
  <c r="D21" i="6" s="1"/>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B22" i="6"/>
  <c r="X2438" i="5"/>
  <c r="F2442" i="5"/>
  <c r="J2442" i="5"/>
  <c r="I2442" i="5"/>
  <c r="H2442" i="5"/>
  <c r="AB2460" i="5"/>
  <c r="F2497" i="5"/>
  <c r="R2497" i="5"/>
  <c r="J2497" i="5"/>
  <c r="I2497" i="5"/>
  <c r="H2497" i="5"/>
  <c r="S2501" i="5"/>
  <c r="G5" i="6"/>
  <c r="H5" i="6" s="1"/>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s="1"/>
  <c r="AB2443" i="5"/>
  <c r="S2443" i="5"/>
  <c r="S2450" i="5"/>
  <c r="S2452" i="5"/>
  <c r="J2461" i="5"/>
  <c r="J2469" i="5"/>
  <c r="S2495" i="5"/>
  <c r="S2499" i="5"/>
  <c r="S2503" i="5"/>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X2484" i="5"/>
  <c r="B21" i="6"/>
  <c r="B51" i="6"/>
  <c r="G51" i="6" s="1"/>
  <c r="G16" i="6"/>
  <c r="H16" i="6" s="1"/>
  <c r="B19" i="6"/>
  <c r="B44" i="6" s="1"/>
  <c r="G44" i="6" s="1"/>
  <c r="A38" i="2"/>
  <c r="J4" i="5"/>
  <c r="B41" i="4"/>
  <c r="B53" i="4" s="1"/>
  <c r="A37" i="6" s="1"/>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41" i="6"/>
  <c r="G41" i="6" s="1"/>
  <c r="B31" i="6"/>
  <c r="G31" i="6" s="1"/>
  <c r="H31" i="6" s="1"/>
  <c r="D31" i="6" s="1"/>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F67" i="6" s="1"/>
  <c r="H67" i="6" s="1"/>
  <c r="D67" i="6" s="1"/>
  <c r="X18" i="5"/>
  <c r="X6" i="5"/>
  <c r="B39" i="6"/>
  <c r="G39" i="6" s="1"/>
  <c r="F24" i="6"/>
  <c r="F44" i="6" s="1"/>
  <c r="H44" i="6" s="1"/>
  <c r="G32" i="6"/>
  <c r="B49" i="6"/>
  <c r="G49" i="6" s="1"/>
  <c r="H49" i="6" s="1"/>
  <c r="D49" i="6" s="1"/>
  <c r="B34" i="6"/>
  <c r="G34" i="6" s="1"/>
  <c r="H34" i="6" s="1"/>
  <c r="B29" i="6"/>
  <c r="G29" i="6" s="1"/>
  <c r="B24" i="6"/>
  <c r="G24" i="6" s="1"/>
  <c r="G19" i="6"/>
  <c r="H19" i="6" s="1"/>
  <c r="F2426" i="5"/>
  <c r="X2426" i="5"/>
  <c r="R2426" i="5"/>
  <c r="J2426" i="5"/>
  <c r="I2426" i="5"/>
  <c r="H2426" i="5"/>
  <c r="F2446" i="5"/>
  <c r="H2446" i="5"/>
  <c r="X2446" i="5"/>
  <c r="J2446" i="5"/>
  <c r="I2446" i="5"/>
  <c r="R2446" i="5"/>
  <c r="G22"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37" i="4"/>
  <c r="B46" i="6"/>
  <c r="G46" i="6" s="1"/>
  <c r="B26" i="6"/>
  <c r="G26" i="6" s="1"/>
  <c r="G21" i="6"/>
  <c r="B36" i="6"/>
  <c r="G36" i="6" s="1"/>
  <c r="H2439" i="5"/>
  <c r="F2439" i="5"/>
  <c r="X2439" i="5"/>
  <c r="R2439" i="5"/>
  <c r="J2439" i="5"/>
  <c r="I2439" i="5"/>
  <c r="F2414" i="5"/>
  <c r="X2414" i="5"/>
  <c r="R2414" i="5"/>
  <c r="J2414" i="5"/>
  <c r="I2414" i="5"/>
  <c r="H2414" i="5"/>
  <c r="J2448" i="5"/>
  <c r="F2448" i="5"/>
  <c r="X2448" i="5"/>
  <c r="I2448" i="5"/>
  <c r="H2448" i="5"/>
  <c r="R2448" i="5"/>
  <c r="B27" i="6"/>
  <c r="G27" i="6" s="1"/>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31"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1" i="6"/>
  <c r="F41" i="6"/>
  <c r="H41" i="6" s="1"/>
  <c r="D41" i="6" s="1"/>
  <c r="F51" i="6"/>
  <c r="H51" i="6" s="1"/>
  <c r="J2479" i="5"/>
  <c r="I2479" i="5"/>
  <c r="X2479" i="5"/>
  <c r="R2479" i="5"/>
  <c r="H2479" i="5"/>
  <c r="F2479" i="5"/>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34" i="6"/>
  <c r="F49" i="6"/>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AB12" i="5"/>
  <c r="AB9" i="5"/>
  <c r="AB10" i="5"/>
  <c r="AB14" i="5"/>
  <c r="AB17" i="5"/>
  <c r="AB16" i="5"/>
  <c r="AB8" i="5"/>
  <c r="AB13" i="5"/>
  <c r="AB15" i="5"/>
  <c r="AB11" i="5"/>
  <c r="AB7" i="5"/>
  <c r="C69" i="6"/>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J7" i="5"/>
  <c r="H17" i="5"/>
  <c r="I17" i="5"/>
  <c r="J17" i="5"/>
  <c r="R17" i="5"/>
  <c r="F17" i="5"/>
  <c r="G66" i="6"/>
  <c r="G67" i="6"/>
  <c r="G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X13" i="5"/>
  <c r="X10" i="5"/>
  <c r="X9" i="5"/>
  <c r="X12" i="5"/>
  <c r="X14" i="5"/>
  <c r="X17" i="5"/>
  <c r="X11" i="5"/>
  <c r="X15" i="5"/>
  <c r="X8" i="5"/>
  <c r="X7" i="5"/>
  <c r="X16" i="5"/>
  <c r="S17" i="5"/>
  <c r="S12" i="5"/>
  <c r="S16" i="5"/>
  <c r="S15" i="5"/>
  <c r="S13" i="5"/>
  <c r="S14" i="5"/>
  <c r="S10" i="5"/>
  <c r="S11" i="5"/>
  <c r="S8" i="5"/>
  <c r="S9" i="5"/>
  <c r="S7" i="5"/>
  <c r="G64" i="6" a="1"/>
  <c r="D17" i="6" l="1"/>
  <c r="K68" i="6"/>
  <c r="C22" i="6"/>
  <c r="B47" i="6"/>
  <c r="G47" i="6" s="1"/>
  <c r="B42" i="6"/>
  <c r="G42" i="6" s="1"/>
  <c r="B37" i="6"/>
  <c r="G37" i="6" s="1"/>
  <c r="B52" i="6"/>
  <c r="G52" i="6" s="1"/>
  <c r="C17" i="6"/>
  <c r="F27" i="6"/>
  <c r="D51" i="6"/>
  <c r="C51" i="6"/>
  <c r="D16" i="6"/>
  <c r="K67" i="6"/>
  <c r="C41" i="6"/>
  <c r="C31" i="6"/>
  <c r="C67" i="6"/>
  <c r="C46" i="6"/>
  <c r="H26" i="6"/>
  <c r="D26" i="6" s="1"/>
  <c r="F36" i="6"/>
  <c r="H36" i="6" s="1"/>
  <c r="D36" i="6" s="1"/>
  <c r="F46" i="6"/>
  <c r="H46" i="6" s="1"/>
  <c r="D46" i="6" s="1"/>
  <c r="C21" i="6"/>
  <c r="C26" i="6"/>
  <c r="C16" i="6"/>
  <c r="B31" i="4"/>
  <c r="A18" i="6" s="1"/>
  <c r="B89" i="4"/>
  <c r="A63" i="6" s="1"/>
  <c r="B55" i="4"/>
  <c r="A38" i="6" s="1"/>
  <c r="B79" i="4"/>
  <c r="A57" i="6" s="1"/>
  <c r="B85" i="4"/>
  <c r="A60" i="6" s="1"/>
  <c r="A25" i="6"/>
  <c r="B57" i="4"/>
  <c r="A40" i="6" s="1"/>
  <c r="B34" i="4"/>
  <c r="A21" i="6" s="1"/>
  <c r="G67" i="4"/>
  <c r="B35" i="4"/>
  <c r="A22" i="6" s="1"/>
  <c r="B25" i="6"/>
  <c r="G25" i="6" s="1"/>
  <c r="B40" i="6"/>
  <c r="G40" i="6" s="1"/>
  <c r="B20" i="6"/>
  <c r="G15" i="6"/>
  <c r="H15" i="6" s="1"/>
  <c r="D34" i="6"/>
  <c r="C34" i="6"/>
  <c r="K65" i="6"/>
  <c r="D14" i="6"/>
  <c r="D19" i="6"/>
  <c r="C19" i="6"/>
  <c r="D44" i="6"/>
  <c r="C44" i="6"/>
  <c r="C49" i="6"/>
  <c r="H24" i="6"/>
  <c r="F29" i="6"/>
  <c r="H29" i="6" s="1"/>
  <c r="D29" i="6" s="1"/>
  <c r="F65" i="6"/>
  <c r="F39" i="6"/>
  <c r="H39" i="6" s="1"/>
  <c r="D39" i="6" s="1"/>
  <c r="D31" i="4"/>
  <c r="B49" i="4"/>
  <c r="A33" i="6" s="1"/>
  <c r="B81" i="4"/>
  <c r="A58" i="6" s="1"/>
  <c r="B61" i="4"/>
  <c r="A43" i="6" s="1"/>
  <c r="B37" i="4"/>
  <c r="A23" i="6" s="1"/>
  <c r="B77" i="4"/>
  <c r="A55" i="6" s="1"/>
  <c r="B75" i="4"/>
  <c r="A54" i="6" s="1"/>
  <c r="B43" i="4"/>
  <c r="A28" i="6" s="1"/>
  <c r="C14" i="6"/>
  <c r="B83" i="4"/>
  <c r="A59" i="6" s="1"/>
  <c r="B67" i="4"/>
  <c r="A48" i="6" s="1"/>
  <c r="B87" i="4"/>
  <c r="A62" i="6" s="1"/>
  <c r="C12" i="6"/>
  <c r="A26" i="6"/>
  <c r="A15" i="6"/>
  <c r="D55" i="4"/>
  <c r="D43" i="4"/>
  <c r="C11" i="6"/>
  <c r="C9" i="6"/>
  <c r="C7" i="6"/>
  <c r="A14" i="6"/>
  <c r="B69" i="4"/>
  <c r="A50" i="6" s="1"/>
  <c r="G55" i="4"/>
  <c r="G43" i="4"/>
  <c r="C10" i="6"/>
  <c r="C8" i="6"/>
  <c r="D5" i="6"/>
  <c r="C5" i="6"/>
  <c r="A27" i="6"/>
  <c r="B63" i="4"/>
  <c r="A45" i="6" s="1"/>
  <c r="B51" i="4"/>
  <c r="A35" i="6" s="1"/>
  <c r="C6" i="6"/>
  <c r="F64" i="6"/>
  <c r="C4" i="6"/>
  <c r="D4" i="6"/>
  <c r="B64" i="4"/>
  <c r="A46" i="6" s="1"/>
  <c r="B58" i="4"/>
  <c r="A41" i="6" s="1"/>
  <c r="B52" i="4"/>
  <c r="A36" i="6" s="1"/>
  <c r="A24" i="6"/>
  <c r="D67" i="4"/>
  <c r="D49" i="4"/>
  <c r="D61" i="4"/>
  <c r="G64" i="6"/>
  <c r="B59" i="4"/>
  <c r="A42" i="6" s="1"/>
  <c r="B71" i="4"/>
  <c r="A52" i="6" s="1"/>
  <c r="B65" i="4"/>
  <c r="A47" i="6" s="1"/>
  <c r="B56" i="4"/>
  <c r="A39" i="6" s="1"/>
  <c r="B50" i="4"/>
  <c r="A34" i="6" s="1"/>
  <c r="B62" i="4"/>
  <c r="A44" i="6" s="1"/>
  <c r="G74" i="4"/>
  <c r="G37" i="4"/>
  <c r="G49" i="4"/>
  <c r="F42" i="6" l="1"/>
  <c r="H42" i="6" s="1"/>
  <c r="F68" i="6"/>
  <c r="H68" i="6" s="1"/>
  <c r="F52" i="6"/>
  <c r="H52" i="6" s="1"/>
  <c r="F37" i="6"/>
  <c r="H37" i="6" s="1"/>
  <c r="H27" i="6"/>
  <c r="F32" i="6"/>
  <c r="H32" i="6" s="1"/>
  <c r="F47" i="6"/>
  <c r="H47" i="6" s="1"/>
  <c r="C36" i="6"/>
  <c r="D15" i="6"/>
  <c r="C15" i="6"/>
  <c r="F25" i="6"/>
  <c r="G20" i="6"/>
  <c r="H20" i="6" s="1"/>
  <c r="K66" i="6" s="1"/>
  <c r="B45" i="6"/>
  <c r="G45" i="6" s="1"/>
  <c r="B30" i="6"/>
  <c r="G30" i="6" s="1"/>
  <c r="B50" i="6"/>
  <c r="G50" i="6" s="1"/>
  <c r="B35" i="6"/>
  <c r="G35" i="6" s="1"/>
  <c r="B2" i="6"/>
  <c r="H65" i="6"/>
  <c r="C2" i="6"/>
  <c r="C24" i="6"/>
  <c r="D24" i="6"/>
  <c r="C39" i="6"/>
  <c r="C29" i="6"/>
  <c r="B64" i="6"/>
  <c r="H64" i="6"/>
  <c r="D47" i="6" l="1"/>
  <c r="C47" i="6"/>
  <c r="D32" i="6"/>
  <c r="C32" i="6"/>
  <c r="D37" i="6"/>
  <c r="C37" i="6"/>
  <c r="D68" i="6"/>
  <c r="C68" i="6"/>
  <c r="D27" i="6"/>
  <c r="C27" i="6"/>
  <c r="D52" i="6"/>
  <c r="C52" i="6"/>
  <c r="D42" i="6"/>
  <c r="C42" i="6"/>
  <c r="F45" i="6"/>
  <c r="H45" i="6" s="1"/>
  <c r="F50" i="6"/>
  <c r="H50" i="6" s="1"/>
  <c r="H25" i="6"/>
  <c r="F40" i="6"/>
  <c r="H40" i="6" s="1"/>
  <c r="F54" i="6"/>
  <c r="F66" i="6"/>
  <c r="H66" i="6" s="1"/>
  <c r="F30" i="6"/>
  <c r="H30" i="6" s="1"/>
  <c r="F35" i="6"/>
  <c r="H35" i="6" s="1"/>
  <c r="D20" i="6"/>
  <c r="C20" i="6"/>
  <c r="D65" i="6"/>
  <c r="C65" i="6"/>
  <c r="D64" i="6"/>
  <c r="C64" i="6"/>
  <c r="D35" i="6" l="1"/>
  <c r="C35" i="6"/>
  <c r="C66" i="6"/>
  <c r="D66" i="6"/>
  <c r="D40" i="6"/>
  <c r="C40" i="6"/>
  <c r="D50" i="6"/>
  <c r="C50" i="6"/>
  <c r="D30" i="6"/>
  <c r="C30" i="6"/>
  <c r="F62" i="6"/>
  <c r="H62" i="6" s="1"/>
  <c r="H54" i="6"/>
  <c r="F57" i="6"/>
  <c r="H57" i="6" s="1"/>
  <c r="F59" i="6"/>
  <c r="H59" i="6" s="1"/>
  <c r="F60" i="6"/>
  <c r="H60" i="6" s="1"/>
  <c r="F55" i="6"/>
  <c r="F63" i="6"/>
  <c r="H63" i="6" s="1"/>
  <c r="F58" i="6"/>
  <c r="H58" i="6" s="1"/>
  <c r="D25" i="6"/>
  <c r="C25" i="6"/>
  <c r="D45" i="6"/>
  <c r="C45" i="6"/>
  <c r="D58" i="6" l="1"/>
  <c r="C58" i="6"/>
  <c r="F56" i="6"/>
  <c r="H56" i="6" s="1"/>
  <c r="H55" i="6"/>
  <c r="D59" i="6"/>
  <c r="C59" i="6"/>
  <c r="D54" i="6"/>
  <c r="C54" i="6"/>
  <c r="H70" i="6"/>
  <c r="D2" i="6" s="1"/>
  <c r="D63" i="6"/>
  <c r="C63" i="6"/>
  <c r="D60" i="6"/>
  <c r="C60" i="6"/>
  <c r="D57" i="6"/>
  <c r="C57" i="6"/>
  <c r="D62" i="6"/>
  <c r="C62" i="6"/>
  <c r="D55" i="6" l="1"/>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<sst xmlns="http://schemas.openxmlformats.org/spreadsheetml/2006/main" count="22303" uniqueCount="15800">
  <si>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</si>
  <si>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</si>
  <si>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</si>
  <si>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</si>
  <si>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</si>
  <si>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</si>
  <si>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</si>
  <si>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</si>
  <si>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</si>
  <si>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</si>
  <si>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</si>
  <si>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</si>
  <si>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</si>
  <si>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</si>
  <si>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</si>
  <si>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</si>
  <si>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</si>
  <si>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</si>
  <si>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</si>
  <si>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</si>
  <si>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</si>
  <si>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</si>
  <si>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</si>
  <si>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</si>
  <si>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</si>
  <si>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</si>
  <si>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</si>
  <si>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</si>
  <si>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</si>
  <si>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</si>
  <si>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</si>
  <si>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</si>
  <si>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</si>
  <si>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</si>
  <si>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</si>
  <si>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</si>
  <si>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</si>
  <si>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</si>
  <si>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</si>
  <si>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</si>
  <si>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</si>
  <si>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</si>
  <si>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</si>
  <si>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</si>
  <si>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</si>
  <si>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</si>
  <si>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</si>
  <si>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</si>
  <si>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</si>
  <si>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</si>
  <si>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</si>
  <si>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</si>
  <si>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</si>
  <si>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</si>
  <si>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</si>
  <si>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</si>
  <si>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</si>
  <si>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</si>
  <si>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</si>
  <si>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</si>
  <si>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</si>
  <si>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</si>
  <si>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</si>
  <si>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</si>
  <si>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</si>
  <si>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</si>
  <si>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</si>
  <si>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</si>
  <si>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</si>
  <si>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</si>
  <si>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</si>
  <si>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</si>
  <si>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</si>
  <si>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</si>
  <si>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</si>
  <si>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</si>
  <si>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</si>
  <si>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</si>
  <si>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</si>
  <si>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</si>
  <si>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</si>
  <si>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</si>
  <si>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</si>
  <si>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</si>
  <si>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</si>
  <si>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</si>
  <si>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</si>
  <si>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</si>
  <si>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</si>
  <si>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</si>
  <si>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</si>
  <si>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</si>
  <si>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</si>
  <si>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</si>
  <si>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</si>
  <si>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</si>
  <si>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</si>
  <si>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</si>
  <si>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</si>
  <si>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</si>
  <si>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</si>
  <si>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</si>
  <si>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</si>
  <si>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</si>
  <si>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</si>
  <si>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</si>
  <si>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</si>
  <si>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</si>
  <si>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</si>
  <si>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</si>
  <si>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</si>
  <si>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</si>
  <si>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</si>
  <si>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</si>
  <si>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</si>
  <si>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</si>
  <si>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</si>
  <si>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</si>
  <si>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</si>
  <si>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</si>
  <si>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</si>
  <si>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</si>
  <si>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</si>
  <si>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</si>
  <si>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</si>
  <si>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</si>
  <si>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</si>
  <si>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</si>
  <si>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</si>
  <si>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</si>
  <si>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</si>
  <si>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</si>
  <si>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</si>
  <si>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</si>
  <si>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</si>
  <si>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</si>
  <si>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</si>
  <si>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</si>
  <si>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</si>
  <si>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</si>
  <si>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</si>
  <si>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</si>
  <si>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</si>
  <si>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</si>
  <si>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</si>
  <si>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</si>
  <si>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</si>
  <si>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</si>
  <si>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</si>
  <si>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</si>
  <si>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</si>
  <si>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</si>
  <si>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</si>
  <si>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</si>
  <si>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</si>
  <si>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</si>
  <si>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</si>
  <si>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</si>
  <si>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</si>
  <si>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</si>
  <si>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</si>
  <si>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</si>
  <si>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</si>
  <si>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</si>
  <si>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</si>
  <si>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</si>
  <si>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</si>
  <si>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</si>
  <si>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</si>
  <si>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</si>
  <si>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</si>
  <si>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</si>
  <si>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</si>
  <si>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</si>
  <si>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</si>
  <si>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</si>
  <si>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</si>
  <si>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</si>
  <si>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</si>
  <si>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</si>
  <si>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</si>
  <si>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</si>
  <si>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</si>
  <si>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</si>
  <si>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</si>
  <si>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</si>
  <si>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</si>
  <si>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</si>
  <si>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</si>
  <si>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</si>
  <si>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</si>
  <si>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</si>
  <si>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</si>
  <si>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</si>
  <si>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</si>
  <si>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</si>
  <si>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</si>
  <si>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</si>
  <si>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</si>
  <si>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</si>
  <si>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</si>
  <si>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</si>
  <si>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</si>
  <si>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</si>
  <si>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</si>
  <si>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</si>
  <si>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</si>
  <si>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</si>
  <si>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</si>
  <si>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</si>
  <si>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</si>
  <si>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</si>
  <si>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</si>
  <si>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</si>
  <si>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</si>
  <si>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</si>
  <si>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</si>
  <si>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</si>
  <si>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</si>
  <si>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</si>
  <si>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</si>
  <si>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</si>
  <si>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</si>
  <si>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</si>
  <si>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</si>
  <si>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</si>
  <si>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</si>
  <si>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</si>
  <si>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</si>
  <si>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</si>
  <si>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</si>
  <si>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</si>
  <si>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</si>
  <si>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</si>
  <si>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</si>
  <si>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</si>
  <si>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</si>
  <si>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</si>
  <si>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</si>
  <si>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</si>
  <si>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</si>
  <si>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</si>
  <si>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</si>
  <si>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</si>
  <si>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</si>
  <si>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</si>
  <si>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</si>
  <si>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</si>
  <si>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</si>
  <si>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</si>
  <si>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</si>
  <si>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</si>
  <si>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</si>
  <si>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</si>
  <si>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</si>
  <si>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</si>
  <si>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</si>
  <si>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</si>
  <si>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</si>
  <si>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</si>
  <si>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</si>
  <si>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</si>
  <si>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</si>
  <si>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</si>
  <si>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</si>
  <si>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</si>
  <si>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</si>
  <si>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</si>
  <si>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</si>
  <si>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</si>
  <si>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</si>
  <si>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</si>
  <si>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</si>
  <si>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</si>
  <si>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</si>
  <si>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</si>
  <si>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</si>
  <si>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</si>
  <si>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</si>
  <si>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</si>
  <si>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</si>
  <si>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</si>
  <si>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</si>
  <si>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</si>
  <si>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</si>
  <si>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</si>
  <si>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</si>
  <si>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</si>
  <si>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</si>
  <si>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</si>
  <si>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</si>
  <si>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</si>
  <si>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</si>
  <si>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</si>
  <si>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</si>
  <si>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</si>
  <si>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</si>
  <si>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</si>
  <si>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</si>
  <si>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</si>
  <si>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</si>
  <si>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</si>
  <si>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</si>
  <si>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</si>
  <si>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</si>
  <si>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</si>
  <si>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</si>
  <si>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</si>
  <si>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</si>
  <si>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</si>
  <si>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</si>
  <si>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</si>
  <si>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</si>
  <si>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</si>
  <si>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</si>
  <si>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</si>
  <si>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</si>
  <si>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</si>
  <si>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</si>
  <si>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</si>
  <si>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</si>
  <si>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</si>
  <si>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</si>
  <si>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</si>
  <si>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</si>
  <si>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</si>
  <si>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</si>
  <si>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</si>
  <si>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</si>
  <si>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</si>
  <si>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</si>
  <si>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</si>
  <si>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</si>
  <si>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</si>
  <si>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</si>
  <si>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</si>
  <si>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</si>
  <si>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</si>
  <si>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</si>
  <si>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</si>
  <si>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</si>
  <si>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</si>
  <si>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</si>
  <si>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</si>
  <si>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</si>
  <si>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</si>
  <si>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</si>
  <si>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</si>
  <si>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</si>
  <si>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</si>
  <si>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</si>
  <si>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</si>
  <si>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</si>
  <si>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</si>
  <si>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</si>
  <si>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</si>
  <si>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</si>
  <si>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</si>
  <si>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</si>
  <si>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</si>
  <si>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</si>
  <si>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</si>
  <si>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</si>
  <si>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</si>
  <si>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</si>
  <si>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</si>
  <si>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</si>
  <si>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</si>
  <si>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</si>
  <si>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</si>
  <si>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</si>
  <si>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</si>
  <si>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</si>
  <si>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</si>
  <si>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</si>
  <si>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</si>
  <si>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</si>
  <si>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</si>
  <si>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</si>
  <si>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</si>
  <si>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</si>
  <si>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</si>
  <si>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</si>
  <si>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</si>
  <si>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</si>
  <si>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</si>
  <si>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</si>
  <si>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</si>
  <si>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</si>
  <si>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</si>
  <si>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</si>
  <si>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</si>
  <si>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</si>
  <si>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</si>
  <si>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</si>
  <si>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</si>
  <si>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</si>
  <si>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</si>
  <si>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</si>
  <si>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</si>
  <si>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</si>
  <si>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</si>
  <si>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</si>
  <si>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</si>
  <si>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</si>
  <si>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</si>
  <si>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</si>
  <si>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</si>
  <si>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</si>
  <si>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</si>
  <si>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</si>
  <si>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</si>
  <si>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</si>
  <si>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</si>
  <si>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</si>
  <si>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</si>
  <si>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</si>
  <si>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</si>
  <si>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</si>
  <si>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</si>
  <si>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</si>
  <si>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</si>
  <si>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</si>
  <si>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</si>
  <si>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</si>
  <si>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</si>
  <si>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</si>
  <si>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</si>
  <si>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</si>
  <si>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</si>
  <si>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</si>
  <si>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</si>
  <si>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</si>
  <si>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</si>
  <si>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</si>
  <si>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</si>
  <si>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</si>
  <si>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</si>
  <si>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</si>
  <si>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</si>
  <si>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</si>
  <si>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</si>
  <si>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</si>
  <si>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</si>
  <si>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</si>
  <si>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</si>
  <si>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</si>
  <si>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</si>
  <si>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</si>
  <si>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</si>
  <si>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</si>
  <si>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</si>
  <si>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</si>
  <si>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</si>
  <si>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</si>
  <si>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</si>
  <si>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</si>
  <si>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</si>
  <si>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</si>
  <si>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</si>
  <si>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</si>
  <si>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</si>
  <si>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</si>
  <si>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</si>
  <si>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</si>
  <si>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</si>
  <si>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</si>
  <si>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</si>
  <si>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</si>
  <si>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</si>
  <si>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</si>
  <si>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</si>
  <si>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</si>
  <si>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</si>
  <si>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</si>
  <si>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</si>
  <si>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</si>
  <si>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</si>
  <si>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</si>
  <si>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</si>
  <si>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</si>
  <si>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</si>
  <si>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</si>
  <si>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</si>
  <si>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</si>
  <si>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</si>
  <si>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</si>
  <si>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</si>
  <si>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</si>
  <si>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</si>
  <si>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</si>
  <si>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</si>
  <si>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</si>
  <si>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</si>
  <si>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</si>
  <si>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</si>
  <si>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</si>
  <si>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</si>
  <si>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</si>
  <si>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</si>
  <si>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</si>
  <si>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</si>
  <si>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</si>
  <si>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</si>
  <si>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</si>
  <si>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</si>
  <si>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</si>
  <si>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</si>
  <si>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</si>
  <si>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</si>
  <si>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</si>
  <si>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</si>
  <si>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</si>
  <si>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</si>
  <si>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</si>
  <si>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</si>
  <si>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</si>
  <si>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</si>
  <si>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</si>
  <si>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</si>
  <si>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</si>
  <si>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</si>
  <si>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</si>
  <si>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</si>
  <si>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</si>
  <si>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</si>
  <si>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</si>
  <si>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</si>
  <si>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</si>
  <si>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</si>
  <si>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</si>
  <si>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</si>
  <si>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</si>
  <si>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</si>
  <si>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</si>
  <si>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</si>
  <si>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</si>
  <si>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</si>
  <si>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</si>
  <si>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</si>
  <si>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</si>
  <si>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</si>
  <si>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</si>
  <si>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</si>
  <si>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</si>
  <si>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</si>
  <si>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</si>
  <si>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</si>
  <si>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</si>
  <si>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</si>
  <si>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</si>
  <si>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</si>
  <si>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</si>
  <si>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</si>
  <si>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</si>
  <si>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</si>
  <si>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</si>
  <si>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</si>
  <si>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</si>
  <si>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</si>
  <si>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</si>
  <si>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</si>
  <si>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</si>
  <si>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</si>
  <si>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</si>
  <si>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</si>
  <si>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</si>
  <si>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</si>
  <si>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</si>
  <si>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</si>
  <si>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</si>
  <si>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</si>
  <si>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</si>
  <si>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</si>
  <si>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</si>
  <si>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</si>
  <si>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</si>
  <si>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</si>
  <si>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</si>
  <si>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</si>
  <si>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</si>
  <si>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</si>
  <si>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</si>
  <si>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</si>
  <si>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</si>
  <si>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</si>
  <si>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</si>
  <si>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</si>
  <si>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</si>
  <si>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</si>
  <si>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</si>
  <si>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</si>
  <si>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</si>
  <si>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</si>
  <si>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</si>
  <si>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</si>
  <si>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</si>
  <si>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</si>
  <si>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</si>
  <si>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</si>
  <si>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</si>
  <si>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</si>
  <si>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</si>
  <si>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</si>
  <si>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</si>
  <si>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</si>
  <si>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</si>
  <si>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</si>
  <si>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</si>
  <si>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</si>
  <si>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</si>
  <si>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</si>
  <si>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</si>
  <si>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</si>
  <si>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</si>
  <si>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</si>
  <si>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</si>
  <si>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</si>
  <si>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</si>
  <si>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</si>
  <si>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</si>
  <si>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</si>
  <si>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</si>
  <si>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</si>
  <si>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</si>
  <si>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</si>
  <si>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</si>
  <si>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</si>
  <si>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</si>
  <si>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</si>
  <si>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</si>
  <si>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</si>
  <si>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</si>
  <si>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</si>
  <si>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</si>
  <si>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</si>
  <si>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</si>
  <si>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</si>
  <si>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</si>
  <si>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</si>
  <si>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</si>
  <si>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</si>
  <si>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</si>
  <si>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</si>
  <si>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</si>
  <si>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</si>
  <si>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</si>
  <si>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</si>
  <si>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</si>
  <si>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</si>
  <si>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</si>
  <si>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</si>
  <si>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</si>
  <si>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</si>
  <si>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</si>
  <si>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</si>
  <si>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</si>
  <si>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</si>
  <si>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</si>
  <si>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</si>
  <si>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</si>
  <si>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</si>
  <si>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</si>
  <si>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</si>
  <si>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</si>
  <si>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</si>
  <si>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</si>
  <si>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</si>
  <si>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</si>
  <si>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</si>
  <si>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</si>
  <si>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</si>
  <si>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</si>
  <si>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</si>
  <si>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</si>
  <si>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</si>
  <si>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</si>
  <si>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</si>
  <si>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</si>
  <si>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</si>
  <si>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</si>
  <si>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</si>
  <si>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</si>
  <si>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</si>
  <si>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</si>
  <si>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</si>
  <si>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</si>
  <si>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</si>
  <si>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</si>
  <si>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</si>
  <si>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</si>
  <si>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</si>
  <si>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</si>
  <si>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</si>
  <si>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</si>
  <si>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</si>
  <si>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</si>
  <si>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</si>
  <si>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</si>
  <si>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</si>
  <si>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</si>
  <si>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</si>
  <si>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</si>
  <si>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</si>
  <si>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</si>
  <si>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</si>
  <si>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</si>
  <si>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</si>
  <si>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</si>
  <si>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</si>
  <si>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</si>
  <si>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</si>
  <si>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</si>
  <si>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</si>
  <si>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</si>
  <si>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</si>
  <si>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</si>
  <si>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</si>
  <si>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</si>
  <si>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</si>
  <si>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</si>
  <si>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</si>
  <si>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</si>
  <si>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</si>
  <si>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</si>
  <si>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</si>
  <si>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</si>
  <si>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</si>
  <si>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</si>
  <si>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</si>
  <si>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</si>
  <si>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</si>
  <si>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</si>
  <si>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</si>
  <si>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</si>
  <si>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</si>
  <si>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</si>
  <si>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</si>
  <si>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</si>
  <si>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</si>
  <si>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</si>
  <si>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</si>
  <si>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</si>
  <si>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</si>
  <si>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</si>
  <si>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</si>
  <si>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</si>
  <si>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</si>
  <si>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</si>
  <si>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</si>
  <si>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</si>
  <si>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</si>
  <si>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</si>
  <si>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</si>
  <si>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</si>
  <si>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</si>
  <si>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</si>
  <si>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</si>
  <si>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</si>
  <si>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</si>
  <si>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</si>
  <si>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</si>
  <si>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</si>
  <si>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</si>
  <si>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</si>
  <si>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</si>
  <si>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</si>
  <si>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</si>
  <si>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</si>
  <si>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</si>
  <si>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</si>
  <si>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</si>
  <si>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</si>
  <si>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</si>
  <si>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</si>
  <si>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</si>
  <si>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</si>
  <si>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</si>
  <si>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</si>
  <si>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</si>
  <si>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</si>
  <si>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</si>
  <si>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</si>
  <si>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</si>
  <si>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</si>
  <si>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</si>
  <si>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</si>
  <si>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</si>
  <si>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</si>
  <si>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</si>
  <si>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</si>
  <si>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</si>
  <si>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</si>
  <si>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</si>
  <si>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</si>
  <si>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</si>
  <si>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</si>
  <si>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</si>
  <si>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</si>
  <si>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</si>
  <si>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</si>
  <si>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</si>
  <si>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</si>
  <si>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</si>
  <si>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</si>
  <si>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</si>
  <si>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</si>
  <si>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</si>
  <si>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</si>
  <si>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</si>
  <si>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</si>
  <si>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</si>
  <si>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</si>
  <si>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</si>
  <si>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</si>
  <si>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</si>
  <si>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</si>
  <si>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</si>
  <si>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</si>
  <si>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</si>
  <si>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</si>
  <si>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</si>
  <si>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</si>
  <si>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</si>
  <si>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</si>
  <si>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</si>
  <si>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</si>
  <si>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</si>
  <si>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</si>
  <si>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</si>
  <si>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</si>
  <si>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</si>
  <si>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</si>
  <si>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</si>
  <si>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</si>
  <si>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</si>
  <si>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</si>
  <si>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</si>
  <si>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</si>
  <si>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</si>
  <si>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</si>
  <si>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</si>
  <si>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</si>
  <si>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</si>
  <si>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</si>
  <si>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</si>
  <si>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</si>
  <si>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</si>
  <si>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</si>
  <si>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</si>
  <si>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</si>
  <si>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</si>
  <si>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</si>
  <si>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</si>
  <si>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</si>
  <si>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</si>
  <si>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</si>
  <si>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</si>
  <si>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</si>
  <si>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</si>
  <si>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</si>
  <si>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</si>
  <si>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</si>
  <si>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</si>
  <si>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</si>
  <si>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</si>
  <si>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</si>
  <si>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</si>
  <si>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</si>
  <si>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</si>
  <si>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</si>
  <si>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</si>
  <si>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</si>
  <si>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</si>
  <si>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</si>
  <si>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</si>
  <si>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</si>
  <si>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</si>
  <si>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</si>
  <si>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</si>
  <si>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</si>
  <si>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</si>
  <si>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</si>
  <si>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</si>
  <si>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</si>
  <si>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</si>
  <si>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</si>
  <si>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</si>
  <si>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</si>
  <si>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</si>
  <si>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</si>
  <si>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</si>
  <si>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</si>
  <si>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</si>
  <si>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</si>
  <si>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</si>
  <si>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</si>
  <si>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</si>
  <si>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</si>
  <si>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</si>
  <si>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</si>
  <si>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</si>
  <si>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</si>
  <si>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</si>
  <si>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</si>
  <si>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</si>
  <si>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</si>
  <si>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</si>
  <si>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</si>
  <si>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</si>
  <si>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</si>
  <si>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</si>
  <si>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</si>
  <si>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</si>
  <si>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</si>
  <si>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</si>
  <si>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</si>
  <si>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</si>
  <si>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</si>
  <si>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</si>
  <si>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</si>
  <si>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</si>
  <si>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</si>
  <si>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</si>
  <si>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</si>
  <si>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</si>
  <si>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</si>
  <si>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</si>
  <si>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</si>
  <si>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</si>
  <si>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</si>
  <si>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</si>
  <si>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</si>
  <si>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</si>
  <si>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</si>
  <si>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</si>
  <si>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</si>
  <si>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</si>
  <si>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</si>
  <si>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</si>
  <si>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</si>
  <si>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</si>
  <si>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</si>
  <si>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</si>
  <si>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</si>
  <si>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</si>
  <si>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</si>
  <si>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</si>
  <si>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</si>
  <si>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</si>
  <si>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</si>
  <si>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</si>
  <si>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</si>
  <si>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</si>
  <si>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</si>
  <si>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</si>
  <si>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</si>
  <si>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</si>
  <si>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</si>
  <si>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</si>
  <si>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</si>
  <si>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</si>
  <si>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</si>
  <si>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</si>
  <si>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</si>
  <si>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</si>
  <si>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</si>
  <si>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</si>
  <si>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</si>
  <si>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</si>
  <si>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</si>
  <si>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</si>
  <si>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</si>
  <si>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</si>
  <si>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</si>
  <si>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</si>
  <si>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</si>
  <si>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</si>
  <si>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</si>
  <si>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</si>
  <si>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</si>
  <si>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</si>
  <si>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</si>
  <si>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</si>
  <si>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</si>
  <si>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</si>
  <si>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</si>
  <si>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</si>
  <si>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</si>
  <si>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</si>
  <si>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</si>
  <si>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</si>
  <si>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</si>
  <si>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</si>
  <si>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</si>
  <si>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</si>
  <si>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</si>
  <si>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</si>
  <si>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</si>
  <si>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</si>
  <si>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</si>
  <si>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</si>
  <si>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</si>
  <si>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</si>
  <si>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</si>
  <si>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</si>
  <si>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</si>
  <si>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</si>
  <si>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</si>
  <si>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</si>
  <si>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</si>
  <si>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</si>
  <si>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</si>
  <si>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</si>
  <si>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</si>
  <si>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</si>
  <si>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</si>
  <si>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</si>
  <si>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</si>
  <si>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</si>
  <si>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</si>
  <si>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</si>
  <si>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</si>
  <si>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</si>
  <si>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</si>
  <si>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</si>
  <si>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</si>
  <si>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</si>
  <si>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</si>
  <si>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</si>
  <si>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</si>
  <si>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</si>
  <si>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</si>
  <si>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</si>
  <si>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</si>
  <si>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</si>
  <si>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</si>
  <si>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</si>
  <si>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</si>
  <si>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</si>
  <si>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</si>
  <si>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</si>
  <si>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</si>
  <si>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</si>
  <si>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</si>
  <si>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</si>
  <si>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</si>
  <si>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</si>
  <si>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</si>
  <si>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</si>
  <si>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</si>
  <si>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</si>
  <si>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</si>
  <si>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</si>
  <si>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</si>
  <si>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</si>
  <si>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</si>
  <si>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</si>
  <si>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</si>
  <si>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</si>
  <si>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</si>
  <si>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</si>
  <si>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</si>
  <si>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</si>
  <si>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</si>
  <si>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</si>
  <si>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</si>
  <si>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</si>
  <si>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</si>
  <si>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</si>
  <si>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</si>
  <si>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</si>
  <si>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</si>
  <si>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</si>
  <si>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</si>
  <si>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</si>
  <si>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</si>
  <si>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</si>
  <si>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</si>
  <si>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</si>
  <si>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</si>
  <si>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</si>
  <si>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</si>
  <si>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</si>
  <si>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</si>
  <si>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</si>
  <si>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</si>
  <si>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</si>
  <si>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</si>
  <si>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</si>
  <si>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</si>
  <si>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</si>
  <si>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</si>
  <si>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</si>
  <si>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</si>
  <si>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</si>
  <si>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</si>
  <si>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</si>
  <si>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</si>
  <si>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</si>
  <si>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</si>
  <si>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</si>
  <si>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</si>
  <si>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</si>
  <si>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</si>
  <si>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</si>
  <si>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</si>
  <si>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</si>
  <si>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</si>
  <si>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</si>
  <si>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</si>
  <si>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</si>
  <si>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</si>
  <si>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</si>
  <si>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</si>
  <si>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</si>
  <si>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</si>
  <si>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</si>
  <si>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</si>
  <si>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</si>
  <si>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</si>
  <si>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</si>
  <si>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</si>
  <si>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</si>
  <si>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</si>
  <si>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</si>
  <si>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</si>
  <si>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</si>
  <si>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</si>
  <si>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</si>
  <si>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</si>
  <si>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</si>
  <si>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</si>
  <si>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</si>
  <si>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</si>
  <si>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</si>
  <si>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</si>
  <si>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</si>
  <si>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</si>
  <si>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</si>
  <si>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</si>
  <si>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</si>
  <si>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</si>
  <si>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</si>
  <si>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</si>
  <si>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</si>
  <si>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</si>
  <si>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</si>
  <si>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</si>
  <si>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</si>
  <si>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</si>
  <si>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</si>
  <si>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</si>
  <si>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</si>
  <si>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</si>
  <si>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</si>
  <si>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</si>
  <si>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</si>
  <si>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</si>
  <si>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</si>
  <si>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</si>
  <si>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</si>
  <si>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</si>
  <si>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</si>
  <si>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</si>
  <si>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</si>
  <si>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</si>
  <si>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</si>
  <si>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</si>
  <si>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</si>
  <si>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</si>
  <si>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</si>
  <si>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</si>
  <si>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</si>
  <si>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</si>
  <si>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</si>
  <si>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</si>
  <si>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</si>
  <si>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</si>
  <si>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</si>
  <si>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</si>
  <si>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</si>
  <si>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</si>
  <si>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</si>
  <si>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</si>
  <si>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</si>
  <si>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</si>
  <si>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</si>
  <si>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</si>
  <si>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</si>
  <si>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</si>
  <si>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</si>
  <si>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</si>
  <si>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</si>
  <si>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</si>
  <si>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</si>
  <si>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</si>
  <si>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</si>
  <si>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</si>
  <si>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</si>
  <si>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</si>
  <si>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</si>
  <si>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</si>
  <si>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</si>
  <si>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</si>
  <si>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</si>
  <si>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</si>
  <si>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</si>
  <si>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</si>
  <si>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</si>
  <si>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</si>
  <si>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</si>
  <si>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</si>
  <si>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</si>
  <si>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</si>
  <si>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</si>
  <si>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</si>
  <si>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</si>
  <si>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</si>
  <si>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</si>
  <si>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</si>
  <si>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</si>
  <si>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</si>
  <si>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</si>
  <si>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</si>
  <si>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</si>
  <si>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</si>
  <si>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</si>
  <si>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</si>
  <si>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</si>
  <si>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</si>
  <si>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</si>
  <si>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</si>
  <si>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</si>
  <si>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</si>
  <si>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</si>
  <si>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</si>
  <si>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</si>
  <si>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</si>
  <si>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</si>
  <si>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</si>
  <si>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</si>
  <si>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</si>
  <si>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</si>
  <si>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</si>
  <si>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</si>
  <si>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</si>
  <si>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</si>
  <si>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</si>
  <si>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</si>
  <si>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</si>
  <si>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</si>
  <si>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</si>
  <si>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</si>
  <si>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</si>
  <si>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</si>
  <si>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</si>
  <si>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</si>
  <si>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</si>
  <si>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</si>
  <si>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</si>
  <si>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</si>
  <si>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</si>
  <si>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</si>
  <si>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</si>
  <si>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</si>
  <si>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</si>
  <si>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</si>
  <si>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</si>
  <si>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</si>
  <si>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</si>
  <si>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</si>
  <si>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</si>
  <si>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</si>
  <si>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</si>
  <si>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</si>
  <si>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</si>
  <si>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</si>
  <si>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</si>
  <si>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</si>
  <si>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</si>
  <si>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</si>
  <si>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</si>
  <si>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</si>
  <si>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</si>
  <si>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</si>
  <si>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</si>
  <si>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</si>
  <si>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</si>
  <si>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</si>
  <si>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</si>
  <si>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</si>
  <si>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</si>
  <si>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</si>
  <si>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</si>
  <si>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</si>
  <si>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</si>
  <si>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</si>
  <si>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</si>
  <si>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</si>
  <si>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</si>
  <si>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</si>
  <si>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</si>
  <si>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</si>
  <si>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</si>
  <si>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</si>
  <si>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</si>
  <si>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</si>
  <si>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</si>
  <si>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</si>
  <si>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</si>
  <si>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</si>
  <si>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</si>
  <si>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</si>
  <si>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</si>
  <si>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</si>
  <si>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</si>
  <si>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</si>
  <si>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</si>
  <si>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</si>
  <si>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</si>
  <si>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</si>
  <si>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</si>
  <si>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</si>
  <si>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</si>
  <si>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</si>
  <si>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</si>
  <si>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</si>
  <si>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</si>
  <si>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</si>
  <si>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</si>
  <si>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</si>
  <si>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</si>
  <si>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</si>
  <si>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</si>
  <si>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</si>
  <si>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</si>
  <si>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</si>
  <si>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</si>
  <si>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</si>
  <si>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</si>
  <si>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</si>
  <si>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</si>
  <si>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</si>
  <si>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</si>
  <si>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</si>
  <si>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</si>
  <si>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</si>
  <si>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</si>
  <si>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</si>
  <si>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</si>
  <si>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</si>
  <si>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</si>
  <si>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</si>
  <si>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</si>
  <si>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</si>
  <si>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</si>
  <si>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</si>
  <si>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</si>
  <si>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</si>
  <si>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</si>
  <si>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</si>
  <si>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</si>
  <si>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</si>
  <si>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</si>
  <si>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</si>
  <si>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</si>
  <si>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</si>
  <si>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</si>
  <si>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</si>
  <si>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</si>
  <si>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</si>
  <si>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</si>
  <si>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</si>
  <si>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</si>
  <si>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</si>
  <si>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</si>
  <si>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</si>
  <si>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</si>
  <si>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</si>
  <si>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</si>
  <si>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</si>
  <si>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</si>
  <si>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</si>
  <si>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</si>
  <si>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</si>
  <si>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</si>
  <si>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</si>
  <si>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</si>
  <si>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</si>
  <si>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</si>
  <si>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</si>
  <si>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</si>
  <si>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</si>
  <si>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</si>
  <si>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</si>
  <si>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</si>
  <si>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</si>
  <si>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</si>
  <si>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</si>
  <si>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</si>
  <si>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</si>
  <si>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</si>
  <si>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</si>
  <si>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</si>
  <si>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</si>
  <si>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</si>
  <si>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</si>
  <si>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</si>
  <si>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</si>
  <si>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</si>
  <si>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</si>
  <si>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</si>
  <si>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</si>
  <si>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</si>
  <si>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</si>
  <si>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</si>
  <si>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</si>
  <si>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</si>
  <si>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</si>
  <si>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</si>
  <si>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</si>
  <si>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</si>
  <si>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</si>
  <si>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</si>
  <si>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</si>
  <si>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</si>
  <si>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</si>
  <si>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</si>
  <si>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</si>
  <si>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</si>
  <si>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</si>
  <si>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</si>
  <si>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</si>
  <si>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</si>
  <si>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</si>
  <si>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</si>
  <si>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</si>
  <si>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</si>
  <si>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</si>
  <si>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</si>
  <si>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</si>
  <si>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</si>
  <si>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</si>
  <si>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</si>
  <si>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</si>
  <si>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</si>
  <si>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</si>
  <si>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</si>
  <si>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</si>
  <si>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</si>
  <si>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</si>
  <si>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</si>
  <si>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</si>
  <si>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</si>
  <si>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</si>
  <si>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</si>
  <si>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</si>
  <si>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</si>
  <si>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</si>
  <si>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</si>
  <si>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</si>
  <si>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</si>
  <si>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</si>
  <si>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</si>
  <si>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</si>
  <si>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</si>
  <si>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</si>
  <si>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</si>
  <si>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</si>
  <si>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</si>
  <si>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</si>
  <si>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</si>
  <si>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</si>
  <si>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</si>
  <si>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</si>
  <si>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</si>
  <si>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</si>
  <si>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</si>
  <si>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</si>
  <si>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</si>
  <si>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</si>
  <si>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</si>
  <si>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</si>
  <si>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</si>
  <si>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</si>
  <si>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</si>
  <si>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</si>
  <si>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</si>
  <si>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</si>
  <si>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</si>
  <si>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</si>
  <si>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</si>
  <si>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</si>
  <si>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</si>
  <si>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</si>
  <si>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</si>
  <si>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</si>
  <si>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</si>
  <si>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</si>
  <si>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</si>
  <si>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</si>
  <si>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</si>
  <si>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</si>
  <si>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</si>
  <si>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</si>
  <si>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</si>
  <si>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</si>
  <si>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</si>
  <si>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</si>
  <si>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</si>
  <si>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</si>
  <si>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</si>
  <si>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</si>
  <si>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</si>
  <si>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</si>
  <si>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</si>
  <si>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</si>
  <si>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</si>
  <si>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</si>
  <si>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</si>
  <si>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</si>
  <si>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</si>
  <si>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</si>
  <si>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</si>
  <si>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</si>
  <si>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</si>
  <si>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</si>
  <si>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</si>
  <si>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</si>
  <si>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</si>
  <si>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</si>
  <si>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</si>
  <si>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</si>
  <si>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</si>
  <si>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</si>
  <si>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</si>
  <si>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</si>
  <si>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</si>
  <si>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</si>
  <si>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</si>
  <si>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</si>
  <si>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</si>
  <si>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</si>
  <si>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</si>
  <si>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</si>
  <si>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</si>
  <si>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</si>
  <si>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</si>
  <si>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</si>
  <si>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</si>
  <si>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</si>
  <si>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</si>
  <si>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</si>
  <si>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</si>
  <si>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</si>
  <si>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</si>
  <si>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</si>
  <si>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</si>
  <si>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</si>
  <si>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</si>
  <si>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</si>
  <si>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</si>
  <si>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</si>
  <si>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</si>
  <si>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</si>
  <si>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</si>
  <si>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</si>
  <si>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</si>
  <si>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</si>
  <si>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</si>
  <si>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</si>
  <si>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</si>
  <si>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</si>
  <si>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</si>
  <si>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</si>
  <si>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</si>
  <si>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</si>
  <si>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</si>
  <si>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</si>
  <si>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</si>
  <si>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</si>
  <si>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</si>
  <si>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</si>
  <si>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</si>
  <si>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</si>
  <si>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</si>
  <si>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</si>
  <si>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</si>
  <si>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</si>
  <si>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</si>
  <si>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</si>
  <si>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</si>
  <si>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</si>
  <si>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</si>
  <si>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</si>
  <si>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</si>
  <si>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</si>
  <si>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</si>
  <si>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</si>
  <si>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</si>
  <si>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</si>
  <si>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</si>
  <si>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</si>
  <si>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</si>
  <si>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</si>
  <si>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</si>
  <si>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</si>
  <si>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</si>
  <si>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</si>
  <si>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</si>
  <si>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</si>
  <si>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</si>
  <si>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</si>
  <si>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</si>
  <si>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</si>
  <si>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</si>
  <si>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</si>
  <si>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</si>
  <si>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</si>
  <si>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</si>
  <si>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</si>
  <si>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</si>
  <si>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</si>
  <si>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</si>
  <si>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</si>
  <si>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</si>
  <si>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</si>
  <si>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</si>
  <si>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</si>
  <si>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</si>
  <si>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</si>
  <si>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</si>
  <si>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</si>
  <si>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</si>
  <si>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</si>
  <si>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</si>
  <si>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</si>
  <si>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</si>
  <si>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</si>
  <si>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</si>
  <si>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</si>
  <si>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</si>
  <si>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</si>
  <si>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</si>
  <si>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</si>
  <si>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</si>
  <si>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</si>
  <si>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</si>
  <si>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</si>
  <si>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</si>
  <si>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</si>
  <si>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</si>
  <si>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</si>
  <si>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</si>
  <si>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</si>
  <si>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</si>
  <si>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</si>
  <si>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</si>
  <si>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</si>
  <si>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</si>
  <si>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</si>
  <si>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</si>
  <si>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</si>
  <si>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</si>
  <si>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</si>
  <si>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</si>
  <si>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</si>
  <si>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</si>
  <si>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</si>
  <si>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</si>
  <si>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</si>
  <si>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</si>
  <si>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</si>
  <si>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</si>
  <si>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</si>
  <si>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</si>
  <si>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</si>
  <si>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</si>
  <si>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</si>
  <si>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</si>
  <si>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</si>
  <si>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</si>
  <si>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</si>
  <si>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</si>
  <si>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</si>
  <si>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</si>
  <si>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</si>
  <si>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</si>
  <si>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</si>
  <si>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</si>
  <si>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</si>
  <si>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</si>
  <si>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</si>
  <si>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</si>
  <si>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</si>
  <si>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</si>
  <si>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</si>
  <si>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</si>
  <si>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</si>
  <si>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</si>
  <si>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</si>
  <si>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</si>
  <si>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</si>
  <si>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</si>
  <si>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</si>
  <si>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</si>
  <si>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</si>
  <si>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</si>
  <si>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</si>
  <si>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</si>
  <si>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</si>
  <si>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</si>
  <si>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</si>
  <si>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</si>
  <si>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</si>
  <si>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</si>
  <si>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</si>
  <si>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</si>
  <si>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</si>
  <si>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</si>
  <si>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</si>
  <si>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</si>
  <si>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</si>
  <si>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</si>
  <si>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</si>
  <si>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</si>
  <si>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</si>
  <si>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</si>
  <si>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</si>
  <si>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</si>
  <si>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</si>
  <si>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</si>
  <si>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</si>
  <si>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</si>
  <si>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</si>
  <si>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</si>
  <si>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</si>
  <si>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</si>
  <si>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</si>
  <si>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</si>
  <si>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</si>
  <si>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</si>
  <si>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</si>
  <si>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</si>
  <si>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</si>
  <si>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</si>
  <si>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</si>
  <si>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</si>
  <si>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</si>
  <si>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</si>
  <si>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</si>
  <si>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</si>
  <si>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</si>
  <si>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</si>
  <si>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</si>
  <si>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</si>
  <si>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</si>
  <si>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</si>
  <si>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</si>
  <si>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</si>
  <si>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</si>
  <si>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</si>
  <si>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</si>
  <si>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</si>
  <si>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</si>
  <si>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</si>
  <si>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</si>
  <si>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</si>
  <si>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</si>
  <si>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</si>
  <si>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</si>
  <si>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</si>
  <si>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</si>
  <si>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</si>
  <si>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</si>
  <si>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</si>
  <si>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</si>
  <si>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</si>
  <si>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</si>
  <si>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</si>
  <si>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</si>
  <si>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</si>
  <si>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</si>
  <si>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</si>
  <si>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</si>
  <si>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</si>
  <si>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</si>
  <si>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</si>
  <si>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</si>
  <si>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</si>
  <si>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</si>
  <si>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</si>
  <si>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</si>
  <si>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</si>
  <si>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</si>
  <si>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</si>
  <si>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</si>
  <si>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</si>
  <si>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</si>
  <si>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</si>
  <si>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</si>
  <si>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</si>
  <si>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</si>
  <si>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</si>
  <si>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</si>
  <si>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</si>
  <si>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</si>
  <si>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</si>
  <si>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</si>
  <si>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</si>
  <si>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</si>
  <si>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</si>
  <si>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</si>
  <si>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</si>
  <si>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</si>
  <si>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</si>
  <si>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</si>
  <si>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</si>
  <si>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</si>
  <si>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</si>
  <si>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</si>
  <si>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</si>
  <si>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</si>
  <si>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</si>
  <si>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</si>
  <si>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</si>
  <si>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</si>
  <si>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</si>
  <si>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</si>
  <si>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</si>
  <si>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</si>
  <si>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</si>
  <si>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</si>
  <si>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</si>
  <si>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</si>
  <si>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</si>
  <si>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</si>
  <si>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</si>
  <si>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</si>
  <si>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</si>
  <si>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</si>
  <si>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</si>
  <si>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</si>
  <si>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</si>
  <si>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</si>
  <si>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</si>
  <si>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</si>
  <si>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</si>
  <si>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</si>
  <si>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</si>
  <si>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</si>
  <si>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</si>
  <si>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</si>
  <si>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</si>
  <si>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</si>
  <si>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</si>
  <si>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</si>
  <si>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</si>
  <si>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</si>
  <si>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</si>
  <si>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</si>
  <si>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</si>
  <si>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</si>
  <si>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</si>
  <si>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</si>
  <si>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</si>
  <si>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</si>
  <si>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</si>
  <si>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</si>
  <si>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</si>
  <si>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</si>
  <si>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</si>
  <si>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</si>
  <si>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</si>
  <si>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</si>
  <si>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</si>
  <si>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</si>
  <si>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</si>
  <si>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</si>
  <si>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</si>
  <si>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</si>
  <si>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</si>
  <si>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</si>
  <si>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</si>
  <si>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</si>
  <si>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</si>
  <si>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</si>
  <si>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</si>
  <si>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</si>
  <si>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</si>
  <si>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</si>
  <si>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</si>
  <si>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</si>
  <si>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</si>
  <si>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</si>
  <si>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</si>
  <si>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</si>
  <si>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</si>
  <si>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</si>
  <si>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</si>
  <si>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</si>
  <si>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</si>
  <si>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</si>
  <si>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</si>
  <si>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</si>
  <si>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</si>
  <si>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</si>
  <si>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</si>
  <si>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</si>
  <si>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</si>
  <si>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</si>
  <si>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</si>
  <si>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</si>
  <si>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</si>
  <si>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</si>
  <si>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</si>
  <si>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</si>
  <si>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</si>
  <si>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</si>
  <si>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</si>
  <si>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</si>
  <si>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</si>
  <si>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</si>
  <si>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</si>
  <si>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</si>
  <si>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</si>
  <si>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</si>
  <si>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</si>
  <si>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</si>
  <si>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</si>
  <si>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</si>
  <si>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</si>
  <si>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</si>
  <si>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</si>
  <si>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</si>
  <si>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</si>
  <si>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</si>
  <si>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</si>
  <si>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</si>
  <si>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</si>
  <si>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</si>
  <si>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</si>
  <si>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</si>
  <si>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</si>
  <si>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</si>
  <si>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</si>
  <si>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</si>
  <si>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</si>
  <si>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</si>
  <si>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</si>
  <si>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</si>
  <si>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</si>
  <si>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</si>
  <si>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</si>
  <si>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</si>
  <si>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</si>
  <si>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</si>
  <si>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</si>
  <si>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</si>
  <si>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</si>
  <si>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</si>
  <si>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</si>
  <si>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</si>
  <si>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</si>
  <si>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</si>
  <si>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</si>
  <si>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</si>
  <si>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</si>
  <si>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</si>
  <si>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</si>
  <si>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</si>
  <si>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</si>
  <si>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</si>
  <si>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</si>
  <si>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</si>
  <si>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</si>
  <si>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</si>
  <si>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</si>
  <si>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</si>
  <si>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</si>
  <si>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</si>
  <si>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</si>
  <si>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</si>
  <si>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</si>
  <si>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</si>
  <si>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</si>
  <si>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</si>
  <si>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</si>
  <si>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</si>
  <si>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</si>
  <si>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</si>
  <si>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</si>
  <si>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</si>
  <si>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</si>
  <si>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</si>
  <si>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</si>
  <si>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</si>
  <si>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</si>
  <si>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</si>
  <si>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</si>
  <si>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</si>
  <si>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</si>
  <si>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</si>
  <si>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</si>
  <si>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</si>
  <si>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</si>
  <si>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</si>
  <si>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</si>
  <si>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</si>
  <si>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</si>
  <si>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</si>
  <si>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</si>
  <si>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</si>
  <si>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</si>
  <si>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</si>
  <si>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</si>
  <si>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</si>
  <si>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</si>
  <si>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</si>
  <si>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</si>
  <si>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</si>
  <si>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</si>
  <si>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</si>
  <si>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</si>
  <si>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</si>
  <si>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</si>
  <si>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</si>
  <si>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</si>
  <si>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</si>
  <si>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</si>
  <si>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</si>
  <si>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</si>
  <si>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</si>
  <si>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</si>
  <si>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</si>
  <si>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</si>
  <si>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</si>
  <si>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</si>
  <si>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</si>
  <si>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</si>
  <si>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</si>
  <si>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</si>
  <si>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</si>
  <si>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</si>
  <si>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</si>
  <si>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</si>
  <si>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</si>
  <si>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</si>
  <si>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</si>
  <si>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</si>
  <si>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</si>
  <si>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</si>
  <si>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</si>
  <si>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</si>
  <si>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</si>
  <si>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</si>
  <si>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</si>
  <si>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</si>
  <si>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</si>
  <si>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</si>
  <si>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</si>
  <si>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</si>
  <si>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</si>
  <si>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</si>
  <si>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</si>
  <si>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</si>
  <si>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</si>
  <si>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</si>
  <si>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</si>
  <si>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</si>
  <si>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</si>
  <si>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</si>
  <si>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</si>
  <si>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</si>
  <si>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</si>
  <si>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</si>
  <si>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</si>
  <si>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</si>
  <si>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</si>
  <si>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</si>
  <si>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</si>
  <si>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</si>
  <si>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</si>
  <si>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</si>
  <si>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</si>
  <si>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</si>
  <si>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</si>
  <si>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</si>
  <si>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</si>
  <si>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</si>
  <si>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</si>
  <si>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</si>
  <si>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</si>
  <si>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</si>
  <si>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</si>
  <si>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</si>
  <si>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</si>
  <si>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</si>
  <si>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</si>
  <si>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</si>
  <si>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</si>
  <si>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</si>
  <si>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</si>
  <si>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</si>
  <si>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</si>
  <si>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</si>
  <si>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</si>
  <si>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</si>
  <si>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</si>
  <si>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</si>
  <si>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</si>
  <si>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</si>
  <si>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</si>
  <si>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</si>
  <si>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</si>
  <si>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</si>
  <si>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</si>
  <si>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</si>
  <si>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</si>
  <si>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</si>
  <si>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</si>
  <si>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</si>
  <si>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</si>
  <si>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</si>
  <si>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</si>
  <si>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</si>
  <si>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</si>
  <si>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</si>
  <si>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</si>
  <si>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</si>
  <si>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</si>
  <si>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</si>
  <si>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</si>
  <si>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</si>
  <si>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</si>
  <si>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</si>
  <si>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</si>
  <si>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</si>
  <si>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</si>
  <si>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</si>
  <si>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</si>
  <si>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</si>
  <si>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</si>
  <si>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</si>
  <si>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</si>
  <si>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</si>
  <si>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</si>
  <si>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</si>
  <si>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</si>
  <si>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</si>
  <si>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</si>
  <si>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</si>
  <si>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</si>
  <si>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</si>
  <si>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</si>
  <si>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</si>
  <si>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</si>
  <si>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</si>
  <si>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</si>
  <si>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</si>
  <si>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</si>
  <si>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</si>
  <si>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</si>
  <si>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</si>
  <si>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</si>
  <si>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</si>
  <si>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</si>
  <si>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</si>
  <si>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</si>
  <si>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</si>
  <si>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</si>
  <si>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</si>
  <si>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</si>
  <si>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</si>
  <si>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</si>
  <si>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</si>
  <si>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</si>
  <si>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</si>
  <si>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</si>
  <si>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</si>
  <si>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</si>
  <si>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</si>
  <si>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</si>
  <si>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</si>
  <si>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</si>
  <si>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</si>
  <si>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</si>
  <si>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</si>
  <si>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</si>
  <si>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</si>
  <si>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</si>
  <si>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</si>
  <si>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</si>
  <si>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</si>
  <si>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</si>
  <si>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</si>
  <si>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</si>
  <si>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</si>
  <si>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</si>
  <si>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</si>
  <si>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</si>
  <si>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</si>
  <si>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</si>
  <si>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</si>
  <si>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</si>
  <si>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</si>
  <si>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</si>
  <si>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</si>
  <si>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</si>
  <si>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</si>
  <si>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</si>
  <si>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</si>
  <si>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</si>
  <si>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</si>
  <si>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</si>
  <si>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</si>
  <si>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</si>
  <si>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</si>
  <si>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</si>
  <si>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</si>
  <si>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</si>
  <si>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</si>
  <si>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</si>
  <si>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</si>
  <si>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</si>
  <si>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</si>
  <si>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</si>
  <si>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</si>
  <si>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</si>
  <si>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</si>
  <si>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</si>
  <si>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</si>
  <si>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</si>
  <si>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</si>
  <si>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</si>
  <si>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</si>
  <si>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</si>
  <si>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</si>
  <si>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</si>
  <si>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</si>
  <si>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</si>
  <si>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</si>
  <si>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</si>
  <si>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</si>
  <si>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</si>
  <si>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</si>
  <si>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</si>
  <si>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</si>
  <si>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</si>
  <si>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</si>
  <si>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</si>
  <si>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</si>
  <si>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</si>
  <si>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</si>
  <si>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</si>
  <si>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</si>
  <si>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</si>
  <si>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</si>
  <si>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</si>
  <si>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</si>
  <si>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</si>
  <si>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</si>
  <si>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</si>
  <si>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</si>
  <si>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</si>
  <si>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</si>
  <si>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</si>
  <si>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</si>
  <si>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</si>
  <si>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</si>
  <si>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</si>
  <si>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</si>
  <si>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</si>
  <si>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</si>
  <si>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</si>
  <si>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</si>
  <si>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</si>
  <si>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</si>
  <si>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</si>
  <si>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</si>
  <si>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</si>
  <si>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</si>
  <si>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</si>
  <si>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</si>
  <si>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</si>
  <si>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</si>
  <si>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</si>
  <si>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</si>
  <si>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</si>
  <si>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</si>
  <si>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</si>
  <si>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</si>
  <si>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</si>
  <si>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</si>
  <si>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</si>
  <si>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</si>
  <si>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</si>
  <si>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</si>
  <si>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</si>
  <si>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</si>
  <si>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</si>
  <si>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</si>
  <si>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</si>
  <si>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</si>
  <si>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</si>
  <si>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</si>
  <si>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</si>
  <si>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</si>
  <si>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</si>
  <si>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</si>
  <si>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</si>
  <si>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</si>
  <si>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</si>
  <si>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</si>
  <si>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</si>
  <si>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</si>
  <si>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</si>
  <si>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</si>
  <si>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</si>
  <si>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</si>
  <si>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</si>
  <si>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</si>
  <si>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</si>
  <si>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</si>
  <si>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</si>
  <si>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</si>
  <si>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</si>
  <si>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</si>
  <si>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</si>
  <si>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</si>
  <si>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</si>
  <si>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</si>
  <si>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</si>
  <si>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</si>
  <si>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</si>
  <si>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</si>
  <si>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</si>
  <si>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</si>
  <si>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</si>
  <si>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</si>
  <si>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</si>
  <si>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</si>
  <si>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</si>
  <si>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</si>
  <si>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</si>
  <si>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</si>
  <si>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</si>
  <si>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</si>
  <si>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</si>
  <si>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</si>
  <si>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</si>
  <si>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</si>
  <si>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</si>
  <si>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</si>
  <si>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</si>
  <si>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</si>
  <si>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</si>
  <si>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</si>
  <si>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</si>
  <si>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</si>
  <si>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</si>
  <si>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</si>
  <si>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</si>
  <si>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</si>
  <si>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</si>
  <si>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</si>
  <si>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</si>
  <si>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</si>
  <si>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</si>
  <si>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</si>
  <si>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</si>
  <si>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</si>
  <si>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</si>
  <si>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</si>
  <si>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</si>
  <si>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</si>
  <si>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</si>
  <si>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</si>
  <si>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</si>
  <si>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</si>
  <si>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</si>
  <si>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</si>
  <si>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</si>
  <si>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</si>
  <si>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</si>
  <si>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</si>
  <si>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</si>
  <si>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</si>
  <si>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</si>
  <si>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</si>
  <si>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</si>
  <si>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</si>
  <si>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</si>
  <si>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</si>
  <si>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</si>
  <si>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</si>
  <si>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</si>
  <si>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</si>
  <si>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</si>
  <si>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</si>
  <si>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</si>
  <si>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</si>
  <si>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</si>
  <si>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</si>
  <si>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</si>
  <si>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</si>
  <si>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</si>
  <si>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</si>
  <si>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</si>
  <si>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</si>
  <si>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</si>
  <si>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</si>
  <si>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</si>
  <si>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</si>
  <si>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</si>
  <si>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</si>
  <si>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</si>
  <si>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</si>
  <si>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</si>
  <si>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</si>
  <si>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</si>
  <si>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</si>
  <si>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</si>
  <si>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</si>
  <si>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</si>
  <si>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</si>
  <si>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</si>
  <si>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</si>
  <si>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</si>
  <si>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</si>
  <si>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</si>
  <si>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</si>
  <si>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</si>
  <si>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</si>
  <si>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</si>
  <si>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</si>
  <si>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</si>
  <si>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</si>
  <si>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</si>
  <si>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</si>
  <si>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</si>
  <si>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</si>
  <si>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</si>
  <si>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</si>
  <si>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</si>
  <si>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</si>
  <si>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</si>
  <si>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</si>
  <si>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</si>
  <si>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</si>
  <si>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</si>
  <si>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</si>
  <si>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</si>
  <si>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</si>
  <si>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</si>
  <si>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</si>
  <si>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</si>
  <si>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</si>
  <si>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</si>
  <si>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</si>
  <si>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</si>
  <si>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</si>
  <si>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</si>
  <si>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</si>
  <si>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</si>
  <si>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</si>
  <si>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</si>
  <si>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</si>
  <si>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</si>
  <si>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</si>
  <si>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</si>
  <si>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</si>
  <si>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</si>
  <si>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</si>
  <si>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</si>
  <si>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</si>
  <si>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</si>
  <si>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</si>
  <si>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</si>
  <si>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</si>
  <si>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</si>
  <si>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</si>
  <si>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</si>
  <si>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</si>
  <si>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</si>
  <si>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</si>
  <si>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</si>
  <si>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</si>
  <si>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</si>
  <si>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</si>
  <si>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</si>
  <si>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</si>
  <si>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</si>
  <si>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</si>
  <si>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</si>
  <si>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</si>
  <si>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</si>
  <si>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</si>
  <si>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</si>
  <si>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</si>
  <si>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</si>
  <si>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</si>
  <si>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</si>
  <si>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</si>
  <si>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</si>
  <si>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</si>
  <si>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</si>
  <si>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</si>
  <si>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</si>
  <si>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</si>
  <si>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</si>
  <si>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</si>
  <si>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</si>
  <si>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</si>
  <si>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</si>
  <si>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</si>
  <si>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</si>
  <si>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</si>
  <si>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</si>
  <si>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</si>
  <si>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</si>
  <si>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</si>
  <si>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</si>
  <si>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</si>
  <si>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</si>
  <si>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</si>
  <si>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</si>
  <si>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</si>
  <si>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</si>
  <si>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</si>
  <si>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</si>
  <si>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</si>
  <si>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</si>
  <si>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</si>
  <si>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</si>
  <si>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</si>
  <si>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</si>
  <si>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</si>
  <si>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</si>
  <si>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</si>
  <si>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</si>
  <si>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</si>
  <si>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</si>
  <si>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</si>
  <si>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</si>
  <si>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</si>
  <si>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</si>
  <si>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</si>
  <si>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</si>
  <si>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</si>
  <si>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</si>
  <si>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</si>
  <si>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</si>
  <si>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</si>
  <si>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</si>
  <si>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</si>
  <si>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</si>
  <si>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</si>
  <si>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</si>
  <si>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</si>
  <si>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</si>
  <si>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</si>
  <si>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</si>
  <si>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</si>
  <si>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</si>
  <si>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</si>
  <si>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</si>
  <si>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</si>
  <si>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</si>
  <si>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</si>
  <si>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</si>
  <si>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</si>
  <si>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</si>
  <si>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</si>
  <si>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</si>
  <si>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</si>
  <si>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</si>
  <si>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</si>
  <si>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</si>
  <si>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</si>
  <si>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</si>
  <si>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</si>
  <si>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</si>
  <si>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</si>
  <si>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</si>
  <si>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</si>
  <si>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</si>
  <si>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</si>
  <si>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</si>
  <si>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</si>
  <si>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</si>
  <si>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</si>
  <si>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</si>
  <si>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</si>
  <si>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</si>
  <si>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</si>
  <si>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</si>
  <si>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</si>
  <si>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</si>
  <si>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</si>
  <si>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</si>
  <si>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</si>
  <si>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</si>
  <si>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</si>
  <si>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</si>
  <si>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</si>
  <si>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</si>
  <si>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</si>
  <si>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</si>
  <si>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</si>
  <si>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</si>
  <si>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</si>
  <si>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</si>
  <si>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</si>
  <si>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</si>
  <si>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</si>
  <si>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</si>
  <si>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</si>
  <si>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</si>
  <si>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</si>
  <si>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</si>
  <si>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</si>
  <si>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</si>
  <si>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</si>
  <si>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</si>
  <si>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</si>
  <si>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</si>
  <si>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</si>
  <si>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</si>
  <si>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</si>
  <si>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</si>
  <si>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</si>
  <si>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</si>
  <si>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</si>
  <si>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</si>
  <si>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</si>
  <si>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</si>
  <si>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</si>
  <si>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</si>
  <si>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</si>
  <si>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</si>
  <si>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</si>
  <si>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</si>
  <si>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</si>
  <si>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</si>
  <si>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</si>
  <si>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</si>
  <si>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</si>
  <si>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</si>
  <si>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</si>
  <si>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</si>
  <si>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</si>
  <si>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</si>
  <si>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</si>
  <si>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</si>
  <si>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</si>
  <si>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</si>
  <si>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</si>
  <si>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</si>
  <si>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</si>
  <si>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</si>
  <si>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</si>
  <si>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</si>
  <si>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</si>
  <si>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</si>
  <si>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</si>
  <si>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</si>
  <si>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</si>
  <si>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</si>
  <si>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</si>
  <si>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</si>
  <si>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</si>
  <si>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</si>
  <si>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</si>
  <si>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</si>
  <si>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</si>
  <si>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</si>
  <si>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</si>
  <si>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</si>
  <si>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</si>
  <si>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</si>
  <si>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</si>
  <si>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</si>
  <si>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</si>
  <si>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</si>
  <si>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</si>
  <si>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</si>
  <si>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</si>
  <si>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</si>
  <si>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</si>
  <si>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</si>
  <si>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</si>
  <si>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</si>
  <si>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</si>
  <si>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</si>
  <si>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</si>
  <si>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</si>
  <si>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</si>
  <si>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</si>
  <si>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</si>
  <si>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</si>
  <si>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</si>
  <si>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</si>
  <si>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</si>
  <si>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</si>
  <si>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</si>
  <si>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</si>
  <si>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</si>
  <si>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</si>
  <si>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</si>
  <si>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</si>
  <si>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</si>
  <si>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</si>
  <si>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</si>
  <si>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</si>
  <si>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</si>
  <si>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</si>
  <si>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</si>
  <si>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</si>
  <si>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</si>
  <si>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</si>
  <si>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</si>
  <si>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</si>
  <si>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</si>
  <si>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</si>
  <si>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</si>
  <si>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</si>
  <si>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</si>
  <si>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</si>
  <si>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</si>
  <si>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</si>
  <si>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</si>
  <si>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</si>
  <si>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</si>
  <si>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</si>
  <si>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</si>
  <si>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</si>
  <si>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</si>
  <si>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</si>
  <si>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</si>
  <si>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</si>
  <si>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</si>
  <si>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</si>
  <si>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</si>
  <si>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</si>
  <si>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</si>
  <si>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</si>
  <si>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</si>
  <si>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</si>
  <si>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</si>
  <si>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</si>
  <si>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</si>
  <si>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</si>
  <si>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</si>
  <si>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</si>
  <si>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</si>
  <si>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</si>
  <si>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</si>
  <si>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</si>
  <si>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</si>
  <si>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</si>
  <si>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</si>
  <si>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</si>
  <si>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</si>
  <si>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</si>
  <si>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</si>
  <si>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</si>
  <si>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</si>
  <si>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</si>
  <si>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</si>
  <si>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</si>
  <si>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</si>
  <si>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</si>
  <si>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</si>
  <si>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</si>
  <si>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</si>
  <si>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</si>
  <si>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</si>
  <si>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</si>
  <si>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</si>
  <si>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</si>
  <si>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</si>
  <si>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</si>
  <si>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</si>
  <si>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</si>
  <si>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</si>
  <si>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</si>
  <si>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</si>
  <si>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</si>
  <si>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</si>
  <si>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</si>
  <si>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</si>
  <si>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</si>
  <si>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</si>
  <si>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</si>
  <si>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</si>
  <si>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</si>
  <si>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</si>
  <si>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</si>
  <si>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</si>
  <si>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</si>
  <si>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</si>
  <si>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</si>
  <si>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</si>
  <si>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</si>
  <si>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</si>
  <si>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</si>
  <si>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</si>
  <si>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</si>
  <si>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</si>
  <si>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</si>
  <si>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</si>
  <si>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</si>
  <si>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</si>
  <si>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</si>
  <si>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</si>
  <si>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</si>
  <si>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</si>
  <si>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</si>
  <si>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</si>
  <si>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</si>
  <si>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</si>
  <si>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</si>
  <si>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</si>
  <si>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</si>
  <si>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</si>
  <si>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</si>
  <si>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</si>
  <si>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</si>
  <si>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</si>
  <si>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</si>
  <si>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</si>
  <si>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</si>
  <si>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</si>
  <si>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</si>
  <si>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</si>
  <si>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</si>
  <si>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</si>
  <si>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</si>
  <si>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</si>
  <si>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</si>
  <si>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</si>
  <si>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</si>
  <si>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</si>
  <si>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</si>
  <si>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</si>
  <si>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</si>
  <si>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</si>
  <si>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</si>
  <si>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</si>
  <si>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</si>
  <si>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</si>
  <si>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</si>
  <si>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</si>
  <si>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</si>
  <si>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</si>
  <si>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</si>
  <si>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</si>
  <si>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</si>
  <si>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</si>
  <si>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</si>
  <si>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</si>
  <si>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</si>
  <si>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</si>
  <si>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</si>
  <si>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</si>
  <si>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</si>
  <si>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</si>
  <si>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</si>
  <si>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</si>
  <si>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</si>
  <si>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</si>
  <si>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</si>
  <si>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</si>
  <si>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</si>
  <si>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</si>
  <si>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</si>
  <si>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</si>
  <si>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</si>
  <si>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</si>
  <si>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</si>
  <si>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</si>
  <si>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</si>
  <si>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</si>
  <si>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</si>
  <si>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</si>
  <si>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</si>
  <si>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</si>
  <si>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</si>
  <si>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</si>
  <si>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</si>
  <si>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</si>
  <si>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</si>
  <si>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</si>
  <si>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</si>
  <si>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</si>
  <si>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</si>
  <si>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</si>
  <si>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</si>
  <si>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</si>
  <si>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</si>
  <si>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</si>
  <si>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</si>
  <si>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</si>
  <si>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</si>
  <si>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</si>
  <si>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</si>
  <si>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</si>
  <si>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</si>
  <si>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</si>
  <si>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</si>
  <si>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</si>
  <si>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</si>
  <si>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</si>
  <si>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</si>
  <si>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</si>
  <si>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</si>
  <si>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</si>
  <si>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</si>
  <si>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</si>
  <si>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</si>
  <si>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</si>
  <si>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</si>
  <si>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</si>
  <si>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</si>
  <si>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</si>
  <si>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</si>
  <si>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</si>
  <si>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</si>
  <si>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</si>
  <si>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</si>
  <si>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</si>
  <si>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</si>
  <si>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</si>
  <si>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</si>
  <si>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</si>
  <si>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</si>
  <si>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</si>
  <si>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</si>
  <si>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</si>
  <si>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</si>
  <si>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</si>
  <si>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</si>
  <si>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</si>
  <si>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</si>
  <si>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</si>
  <si>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</si>
  <si>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</si>
  <si>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</si>
  <si>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</si>
  <si>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</si>
  <si>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</si>
  <si>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</si>
  <si>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</si>
  <si>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</si>
  <si>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</si>
  <si>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</si>
  <si>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</si>
  <si>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</si>
  <si>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</si>
  <si>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</si>
  <si>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</si>
  <si>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</si>
  <si>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</si>
  <si>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</si>
  <si>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</si>
  <si>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</si>
  <si>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</si>
  <si>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</si>
  <si>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</si>
  <si>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</si>
  <si>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</si>
  <si>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</si>
  <si>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</si>
  <si>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</si>
  <si>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</si>
  <si>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</si>
  <si>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</si>
  <si>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</si>
  <si>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</si>
  <si>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</si>
  <si>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</si>
  <si>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</si>
  <si>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</si>
  <si>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</si>
  <si>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</si>
  <si>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</si>
  <si>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</si>
  <si>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</si>
  <si>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</si>
  <si>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</si>
  <si>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</si>
  <si>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</si>
  <si>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</si>
  <si>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</si>
  <si>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</si>
  <si>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</si>
  <si>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</si>
  <si>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</si>
  <si>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</si>
  <si>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</si>
  <si>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</si>
  <si>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</si>
  <si>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</si>
  <si>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</si>
  <si>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</si>
  <si>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</si>
  <si>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</si>
  <si>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</si>
  <si>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</si>
  <si>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</si>
  <si>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</si>
  <si>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</si>
  <si>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</si>
  <si>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</si>
  <si>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</si>
  <si>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</si>
  <si>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</si>
  <si>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</si>
  <si>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</si>
  <si>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</si>
  <si>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</si>
  <si>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</si>
  <si>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</si>
  <si>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</si>
  <si>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</si>
  <si>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</si>
  <si>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</si>
  <si>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</si>
  <si>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</si>
  <si>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</si>
  <si>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</si>
  <si>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</si>
  <si>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</si>
  <si>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</si>
  <si>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</si>
  <si>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</si>
  <si>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</si>
  <si>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</si>
  <si>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</si>
  <si>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</si>
  <si>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</si>
  <si>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</si>
  <si>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</si>
  <si>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</si>
  <si>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</si>
  <si>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</si>
  <si>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</si>
  <si>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</si>
  <si>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</si>
  <si>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</si>
  <si>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</si>
  <si>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</si>
  <si>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</si>
  <si>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</si>
  <si>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</si>
  <si>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</si>
  <si>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</si>
  <si>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</si>
  <si>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</si>
  <si>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</si>
  <si>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</si>
  <si>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</si>
  <si>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</si>
  <si>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</si>
  <si>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</si>
  <si>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</si>
  <si>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</si>
  <si>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</si>
  <si>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</si>
  <si>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</si>
  <si>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</si>
  <si>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</si>
  <si>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</si>
  <si>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</si>
  <si>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</si>
  <si>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</si>
  <si>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</si>
  <si>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</si>
  <si>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</si>
  <si>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</si>
  <si>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</si>
  <si>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</si>
  <si>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</si>
  <si>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</si>
  <si>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</si>
  <si>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</si>
  <si>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</si>
  <si>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</si>
  <si>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</si>
  <si>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</si>
  <si>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</si>
  <si>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</si>
  <si>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</si>
  <si>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</si>
  <si>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</si>
  <si>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</si>
  <si>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</si>
  <si>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</si>
  <si>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</si>
  <si>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</si>
  <si>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</si>
  <si>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</si>
  <si>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</si>
  <si>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</si>
  <si>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</si>
  <si>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</si>
  <si>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</si>
  <si>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</si>
  <si>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</si>
  <si>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</si>
  <si>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</si>
  <si>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</si>
  <si>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</si>
  <si>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</si>
  <si>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</si>
  <si>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</si>
  <si>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</si>
  <si>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</si>
  <si>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</si>
  <si>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</si>
  <si>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</si>
  <si>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</si>
  <si>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</si>
  <si>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</si>
  <si>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</si>
  <si>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</si>
  <si>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</si>
  <si>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</si>
  <si>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</si>
  <si>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</si>
  <si>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</si>
  <si>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</si>
  <si>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</si>
  <si>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</si>
  <si>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</si>
  <si>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</si>
  <si>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</si>
  <si>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</si>
  <si>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</si>
  <si>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</si>
  <si>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</si>
  <si>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</si>
  <si>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</si>
  <si>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</si>
  <si>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</si>
  <si>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</si>
  <si>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</si>
  <si>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</si>
  <si>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</si>
  <si>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</si>
  <si>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</si>
  <si>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</si>
  <si>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</si>
  <si>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</si>
  <si>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</si>
  <si>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</si>
  <si>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</si>
  <si>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</si>
  <si>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</si>
  <si>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</si>
  <si>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</si>
  <si>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</si>
  <si>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</si>
  <si>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</si>
  <si>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</si>
  <si>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</si>
  <si>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</si>
  <si>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</si>
  <si>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</si>
  <si>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</si>
  <si>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</si>
  <si>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</si>
  <si>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</si>
  <si>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</si>
  <si>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</si>
  <si>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</si>
  <si>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</si>
  <si>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</si>
  <si>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</si>
  <si>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</si>
  <si>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</si>
  <si>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</si>
  <si>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</si>
  <si>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</si>
  <si>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</si>
  <si>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</si>
  <si>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</si>
  <si>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</si>
  <si>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</si>
  <si>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</si>
  <si>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</si>
  <si>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</si>
  <si>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</si>
  <si>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</si>
  <si>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</si>
  <si>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</si>
  <si>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</si>
  <si>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</si>
  <si>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</si>
  <si>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</si>
  <si>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</si>
  <si>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</si>
  <si>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</si>
  <si>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</si>
  <si>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</si>
  <si>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</si>
  <si>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</si>
  <si>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</si>
  <si>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</si>
  <si>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</si>
  <si>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</si>
  <si>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</si>
  <si>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</si>
  <si>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</si>
  <si>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</si>
  <si>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</si>
  <si>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</si>
  <si>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</si>
  <si>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</si>
  <si>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</si>
  <si>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</si>
  <si>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</si>
  <si>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</si>
  <si>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</si>
  <si>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</si>
  <si>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</si>
  <si>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</si>
  <si>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</si>
  <si>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</si>
  <si>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</si>
  <si>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</si>
  <si>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</si>
  <si>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</si>
  <si>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</si>
  <si>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</si>
  <si>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</si>
  <si>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</si>
  <si>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</si>
  <si>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</si>
  <si>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</si>
  <si>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</si>
  <si>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</si>
  <si>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</si>
  <si>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</si>
  <si>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</si>
  <si>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</si>
  <si>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</si>
  <si>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</si>
  <si>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</si>
  <si>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</si>
  <si>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</si>
  <si>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</si>
  <si>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</si>
  <si>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</si>
  <si>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</si>
  <si>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</si>
  <si>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</si>
  <si>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</si>
  <si>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</si>
  <si>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</si>
  <si>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</si>
  <si>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</si>
  <si>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</si>
  <si>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</si>
  <si>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</si>
  <si>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</si>
  <si>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</si>
  <si>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</si>
  <si>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</si>
  <si>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</si>
  <si>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</si>
  <si>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</si>
  <si>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</si>
  <si>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</si>
  <si>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</si>
  <si>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</si>
  <si>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</si>
  <si>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</si>
  <si>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</si>
  <si>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</si>
  <si>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</si>
  <si>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</si>
  <si>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</si>
  <si>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</si>
  <si>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</si>
  <si>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</si>
  <si>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</si>
  <si>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</si>
  <si>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</si>
  <si>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</si>
  <si>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</si>
  <si>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</si>
  <si>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</si>
  <si>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</si>
  <si>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</si>
  <si>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</si>
  <si>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</si>
  <si>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</si>
  <si>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</si>
  <si>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</si>
  <si>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</si>
  <si>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</si>
  <si>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</si>
  <si>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</si>
  <si>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</si>
  <si>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</si>
  <si>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</si>
  <si>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</si>
  <si>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</si>
  <si>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</si>
  <si>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</si>
  <si>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</si>
  <si>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</si>
  <si>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</si>
  <si>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</si>
  <si>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</si>
  <si>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</si>
  <si>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</si>
  <si>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</si>
  <si>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</si>
  <si>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</si>
  <si>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</si>
  <si>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</si>
  <si>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</si>
  <si>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</si>
  <si>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</si>
  <si>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</si>
  <si>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</si>
  <si>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</si>
  <si>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</si>
  <si>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</si>
  <si>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</si>
  <si>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</si>
  <si>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</si>
  <si>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</si>
  <si>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</si>
  <si>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</si>
  <si>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</si>
  <si>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</si>
  <si>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</si>
  <si>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</si>
  <si>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</si>
  <si>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</si>
  <si>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</si>
  <si>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</si>
  <si>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</si>
  <si>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</si>
  <si>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</si>
  <si>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</si>
  <si>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</si>
  <si>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</si>
  <si>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</si>
  <si>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</si>
  <si>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</si>
  <si>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</si>
  <si>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</si>
  <si>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</si>
  <si>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</si>
  <si>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</si>
  <si>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</si>
  <si>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</si>
  <si>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</si>
  <si>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</si>
  <si>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</si>
  <si>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</si>
  <si>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</si>
  <si>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</si>
  <si>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</si>
  <si>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</si>
  <si>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</si>
  <si>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</si>
  <si>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</si>
  <si>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</si>
  <si>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</si>
  <si>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</si>
  <si>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</si>
  <si>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</si>
  <si>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</si>
  <si>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</si>
  <si>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</si>
  <si>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</si>
  <si>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</si>
  <si>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</si>
  <si>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</si>
  <si>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</si>
  <si>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</si>
  <si>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</si>
  <si>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</si>
  <si>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</si>
  <si>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</si>
  <si>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</si>
  <si>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</si>
  <si>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</si>
  <si>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</si>
  <si>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</si>
  <si>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</si>
  <si>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</si>
  <si>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</si>
  <si>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</si>
  <si>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</si>
  <si>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</si>
  <si>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</si>
  <si>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</si>
  <si>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</si>
  <si>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</si>
  <si>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</si>
  <si>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</si>
  <si>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</si>
  <si>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</si>
  <si>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</si>
  <si>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</si>
  <si>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</si>
  <si>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</si>
  <si>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</si>
  <si>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</si>
  <si>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</si>
  <si>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</si>
  <si>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</si>
  <si>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</si>
  <si>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</si>
  <si>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</si>
  <si>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</si>
  <si>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</si>
  <si>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</si>
  <si>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</si>
  <si>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</si>
  <si>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</si>
  <si>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</si>
  <si>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</si>
  <si>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</si>
  <si>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</si>
  <si>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</si>
  <si>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</si>
  <si>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</si>
  <si>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</si>
  <si>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</si>
  <si>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</si>
  <si>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</si>
  <si>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</si>
  <si>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</si>
  <si>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</si>
  <si>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</si>
  <si>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</si>
  <si>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</si>
  <si>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</si>
  <si>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</si>
  <si>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</si>
  <si>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</si>
  <si>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</si>
  <si>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</si>
  <si>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</si>
  <si>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</si>
  <si>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</si>
  <si>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</si>
  <si>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</si>
  <si>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</si>
  <si>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</si>
  <si>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</si>
  <si>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</si>
  <si>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</si>
  <si>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</si>
  <si>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</si>
  <si>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</si>
  <si>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</si>
  <si>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</si>
  <si>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</si>
  <si>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</si>
  <si>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</si>
  <si>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</si>
  <si>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</si>
  <si>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</si>
  <si>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</si>
  <si>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</si>
  <si>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</si>
  <si>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</si>
  <si>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</si>
  <si>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</si>
  <si>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</si>
  <si>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</si>
  <si>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</si>
  <si>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</si>
  <si>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</si>
  <si>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</si>
  <si>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</si>
  <si>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</si>
  <si>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</si>
  <si>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</si>
  <si>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</si>
  <si>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</si>
  <si>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</si>
  <si>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</si>
  <si>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</si>
  <si>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</si>
  <si>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</si>
  <si>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</si>
  <si>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</si>
  <si>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</si>
  <si>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</si>
  <si>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</si>
  <si>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</si>
  <si>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</si>
  <si>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</si>
  <si>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</si>
  <si>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</si>
  <si>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</si>
  <si>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</si>
  <si>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</si>
  <si>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</si>
  <si>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</si>
  <si>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</si>
  <si>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</si>
  <si>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</si>
  <si>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</si>
  <si>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</si>
  <si>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</si>
  <si>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</si>
  <si>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</si>
  <si>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</si>
  <si>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</si>
  <si>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</si>
  <si>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</si>
  <si>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</si>
  <si>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</si>
  <si>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</si>
  <si>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</si>
  <si>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</si>
  <si>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</si>
  <si>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</si>
  <si>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</si>
  <si>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</si>
  <si>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</si>
  <si>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</si>
  <si>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</si>
  <si>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</si>
  <si>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</si>
  <si>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</si>
  <si>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</si>
  <si>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</si>
  <si>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</si>
  <si>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</si>
  <si>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</si>
  <si>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</si>
  <si>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</si>
  <si>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</si>
  <si>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</si>
  <si>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</si>
  <si>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</si>
  <si>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</si>
  <si>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</si>
  <si>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</si>
  <si>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</si>
  <si>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</si>
  <si>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</si>
  <si>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</si>
  <si>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</si>
  <si>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</si>
  <si>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</si>
  <si>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</si>
  <si>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</si>
  <si>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</si>
  <si>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</si>
  <si>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</si>
  <si>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</si>
  <si>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</si>
  <si>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</si>
  <si>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</si>
  <si>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</si>
  <si>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</si>
  <si>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</si>
  <si>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</si>
  <si>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</si>
  <si>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</si>
  <si>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</si>
  <si>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</si>
  <si>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</si>
  <si>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</si>
  <si>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</si>
  <si>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</si>
  <si>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</si>
  <si>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</si>
  <si>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</si>
  <si>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</si>
  <si>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</si>
  <si>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</si>
  <si>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</si>
  <si>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</si>
  <si>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</si>
  <si>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</si>
  <si>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</si>
  <si>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</si>
  <si>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</si>
  <si>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</si>
  <si>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</si>
  <si>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</si>
  <si>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</si>
  <si>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</si>
  <si>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</si>
  <si>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</si>
  <si>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</si>
  <si>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</si>
  <si>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</si>
  <si>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</si>
  <si>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</si>
  <si>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</si>
  <si>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</si>
  <si>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</si>
  <si>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</si>
  <si>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</si>
  <si>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</si>
  <si>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</si>
  <si>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</si>
  <si>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</si>
  <si>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</si>
  <si>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</si>
  <si>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</si>
  <si>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</si>
  <si>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</si>
  <si>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</si>
  <si>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</si>
  <si>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</si>
  <si>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</si>
  <si>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</si>
  <si>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</si>
  <si>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</si>
  <si>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</si>
  <si>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</si>
  <si>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</si>
  <si>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</si>
  <si>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</si>
  <si>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</si>
  <si>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</si>
  <si>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</si>
  <si>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</si>
  <si>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</si>
  <si>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</si>
  <si>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</si>
  <si>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</si>
  <si>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</si>
  <si>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</si>
  <si>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</si>
  <si>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</si>
  <si>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</si>
  <si>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</si>
  <si>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</si>
  <si>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</si>
  <si>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</si>
  <si>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</si>
  <si>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</si>
  <si>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</si>
  <si>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</si>
  <si>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</si>
  <si>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</si>
  <si>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</si>
  <si>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</si>
  <si>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</si>
  <si>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</si>
  <si>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</si>
  <si>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</si>
  <si>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</si>
  <si>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</si>
  <si>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</si>
  <si>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</si>
  <si>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</si>
  <si>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</si>
  <si>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</si>
  <si>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</si>
  <si>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</si>
  <si>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</si>
  <si>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</si>
  <si>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</si>
  <si>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</si>
  <si>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</si>
  <si>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</si>
  <si>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</si>
  <si>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</si>
  <si>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</si>
  <si>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</si>
  <si>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</si>
  <si>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</si>
  <si>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</si>
  <si>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</si>
  <si>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</si>
  <si>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</si>
  <si>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</si>
  <si>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</si>
  <si>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</si>
  <si>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</si>
  <si>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</si>
  <si>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</si>
  <si>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</si>
  <si>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</si>
  <si>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</si>
  <si>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</si>
  <si>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</si>
  <si>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</si>
  <si>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</si>
  <si>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</si>
  <si>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</si>
  <si>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</si>
  <si>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</si>
  <si>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</si>
  <si>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</si>
  <si>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</si>
  <si>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</si>
  <si>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</si>
  <si>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</si>
  <si>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</si>
  <si>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</si>
  <si>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</si>
  <si>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</si>
  <si>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</si>
  <si>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</si>
  <si>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</si>
  <si>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</si>
  <si>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</si>
  <si>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</si>
  <si>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</si>
  <si>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</si>
  <si>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</si>
  <si>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</si>
  <si>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</si>
  <si>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</si>
  <si>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</si>
  <si>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</si>
  <si>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</si>
  <si>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</si>
  <si>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</si>
  <si>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</si>
  <si>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</si>
  <si>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</si>
  <si>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</si>
  <si>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</si>
  <si>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</si>
  <si>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</si>
  <si>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</si>
  <si>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</si>
  <si>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</si>
  <si>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</si>
  <si>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</si>
  <si>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</si>
  <si>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</si>
  <si>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</si>
  <si>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</si>
  <si>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</si>
  <si>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</si>
  <si>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</si>
  <si>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</si>
  <si>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</si>
  <si>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</si>
  <si>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</si>
  <si>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</si>
  <si>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</si>
  <si>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</si>
  <si>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</si>
  <si>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</si>
  <si>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</si>
  <si>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</si>
  <si>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</si>
  <si>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</si>
  <si>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</si>
  <si>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</si>
  <si>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</si>
  <si>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</si>
  <si>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</si>
  <si>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</si>
  <si>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</si>
  <si>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</si>
  <si>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</si>
  <si>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</si>
  <si>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</si>
  <si>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</si>
  <si>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</si>
  <si>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</si>
  <si>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</si>
  <si>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</si>
  <si>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</si>
  <si>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</si>
  <si>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</si>
  <si>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</si>
  <si>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</si>
  <si>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</si>
  <si>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</si>
  <si>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</si>
  <si>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</si>
  <si>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</si>
  <si>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</si>
  <si>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</si>
  <si>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</si>
  <si>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</si>
  <si>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</si>
  <si>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</si>
  <si>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</si>
  <si>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</si>
  <si>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</si>
  <si>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</si>
  <si>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</si>
  <si>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</si>
  <si>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</si>
  <si>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</si>
  <si>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</si>
  <si>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</si>
  <si>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</si>
  <si>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</si>
  <si>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</si>
  <si>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</si>
  <si>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</si>
  <si>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</si>
  <si>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</si>
  <si>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</si>
  <si>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</si>
  <si>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</si>
  <si>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</si>
  <si>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</si>
  <si>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</si>
  <si>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</si>
  <si>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</si>
  <si>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</si>
  <si>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</si>
  <si>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</si>
  <si>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</si>
  <si>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</si>
  <si>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</si>
  <si>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</si>
  <si>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</si>
  <si>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</si>
  <si>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</si>
  <si>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</si>
  <si>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</si>
  <si>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</si>
  <si>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</si>
  <si>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</si>
  <si>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</si>
  <si>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</si>
  <si>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</si>
  <si>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</si>
  <si>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</si>
  <si>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</si>
  <si>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</si>
  <si>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</si>
  <si>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</si>
  <si>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</si>
  <si>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</si>
  <si>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</si>
  <si>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</si>
  <si>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</si>
  <si>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</si>
  <si>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</si>
  <si>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</si>
  <si>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</si>
  <si>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</si>
  <si>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</si>
  <si>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</si>
  <si>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</si>
  <si>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</si>
  <si>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</si>
  <si>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</si>
  <si>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</si>
  <si>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</si>
  <si>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</si>
  <si>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</si>
  <si>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</si>
  <si>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</si>
  <si>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</si>
  <si>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</si>
  <si>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</si>
  <si>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</si>
  <si>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</si>
  <si>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</si>
  <si>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</si>
  <si>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</si>
  <si>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</si>
  <si>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</si>
  <si>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</si>
  <si>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</si>
  <si>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</si>
  <si>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</si>
  <si>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</si>
  <si>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</si>
  <si>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</si>
  <si>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</si>
  <si>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</si>
  <si>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</si>
  <si>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</si>
  <si>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</si>
  <si>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</si>
  <si>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</si>
  <si>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</si>
  <si>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</si>
  <si>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</si>
  <si>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</si>
  <si>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</si>
  <si>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</si>
  <si>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</si>
  <si>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</si>
  <si>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</si>
  <si>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</si>
  <si>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</si>
  <si>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</si>
  <si>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</si>
  <si>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</si>
  <si>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</si>
  <si>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</si>
  <si>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</si>
  <si>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</si>
  <si>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</si>
  <si>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</si>
  <si>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</si>
  <si>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</si>
  <si>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</si>
  <si>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</si>
  <si>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</si>
  <si>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</si>
  <si>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</si>
  <si>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</si>
  <si>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</si>
  <si>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</si>
  <si>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</si>
  <si>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</si>
  <si>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</si>
  <si>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</si>
  <si>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</si>
  <si>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</si>
  <si>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</si>
  <si>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</si>
  <si>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</si>
  <si>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</si>
  <si>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</si>
  <si>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</si>
  <si>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</si>
  <si>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</si>
  <si>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</si>
  <si>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</si>
  <si>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</si>
  <si>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</si>
  <si>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</si>
  <si>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</si>
  <si>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</si>
  <si>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</si>
  <si>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</si>
  <si>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</si>
  <si>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</si>
  <si>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</si>
  <si>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</si>
  <si>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</si>
  <si>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</si>
  <si>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</si>
  <si>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</si>
  <si>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</si>
  <si>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</si>
  <si>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</si>
  <si>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</si>
  <si>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</si>
  <si>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</si>
  <si>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</si>
  <si>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</si>
  <si>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</si>
  <si>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</si>
  <si>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</si>
  <si>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</si>
  <si>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</si>
  <si>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</si>
  <si>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</si>
  <si>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</si>
  <si>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</si>
  <si>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</si>
  <si>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</si>
  <si>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</si>
  <si>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</si>
  <si>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</si>
  <si>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</si>
  <si>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</si>
  <si>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</si>
  <si>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</si>
  <si>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</si>
  <si>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</si>
  <si>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</si>
  <si>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</si>
  <si>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</si>
  <si>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</si>
  <si>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</si>
  <si>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</si>
  <si>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</si>
  <si>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</si>
  <si>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</si>
  <si>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</si>
  <si>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</si>
  <si>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</si>
  <si>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</si>
  <si>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</si>
  <si>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</si>
  <si>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</si>
  <si>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</si>
  <si>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</si>
  <si>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</si>
  <si>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</si>
  <si>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</si>
  <si>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</si>
  <si>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</si>
  <si>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</si>
  <si>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</si>
  <si>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</si>
  <si>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</si>
  <si>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</si>
  <si>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</si>
  <si>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</si>
  <si>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</si>
  <si>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</si>
  <si>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</si>
  <si>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</si>
  <si>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</si>
  <si>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</si>
  <si>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</si>
  <si>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</si>
  <si>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</si>
  <si>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</si>
  <si>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</si>
  <si>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</si>
  <si>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</si>
  <si>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</si>
  <si>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</si>
  <si>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</si>
  <si>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</si>
  <si>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</si>
  <si>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</si>
  <si>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</si>
  <si>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</si>
  <si>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</si>
  <si>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</si>
  <si>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</si>
  <si>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</si>
  <si>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</si>
  <si>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</si>
  <si>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</si>
  <si>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</si>
  <si>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</si>
  <si>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</si>
  <si>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</si>
  <si>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</si>
  <si>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</si>
  <si>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</si>
  <si>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</si>
  <si>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</si>
  <si>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</si>
  <si>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</si>
  <si>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</si>
  <si>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</si>
  <si>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</si>
  <si>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</si>
  <si>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</si>
  <si>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</si>
  <si>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</si>
  <si>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</si>
  <si>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</si>
  <si>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</si>
  <si>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</si>
  <si>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</si>
  <si>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</si>
  <si>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</si>
  <si>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</si>
  <si>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</si>
  <si>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</si>
  <si>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</si>
  <si>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</si>
  <si>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</si>
  <si>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</si>
  <si>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</si>
  <si>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</si>
  <si>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</si>
  <si>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</si>
  <si>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</si>
  <si>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</si>
  <si>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</si>
  <si>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</si>
  <si>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</si>
  <si>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</si>
  <si>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</si>
  <si>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</si>
  <si>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</si>
  <si>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</si>
  <si>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</si>
  <si>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</si>
  <si>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</si>
  <si>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</si>
  <si>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</si>
  <si>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</si>
  <si>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</si>
  <si>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</si>
  <si>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</si>
  <si>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</si>
  <si>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</si>
  <si>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</si>
  <si>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</si>
  <si>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</si>
  <si>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</si>
  <si>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</si>
  <si>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</si>
  <si>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</si>
  <si>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</si>
  <si>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</si>
  <si>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</si>
  <si>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</si>
  <si>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</si>
  <si>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</si>
  <si>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</si>
  <si>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</si>
  <si>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</si>
  <si>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</si>
  <si>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</si>
  <si>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</si>
  <si>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</si>
  <si>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</si>
  <si>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</si>
  <si>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</si>
  <si>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</si>
  <si>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</si>
  <si>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</si>
  <si>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</si>
  <si>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</si>
  <si>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</si>
  <si>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</si>
  <si>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</si>
  <si>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</si>
  <si>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</si>
  <si>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</si>
  <si>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</si>
  <si>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</si>
  <si>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</si>
  <si>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</si>
  <si>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</si>
  <si>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</si>
  <si>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</si>
  <si>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</si>
  <si>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</si>
  <si>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</si>
  <si>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</si>
  <si>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</si>
  <si>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</si>
  <si>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</si>
  <si>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</si>
  <si>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</si>
  <si>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</si>
  <si>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</si>
  <si>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</si>
  <si>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</si>
  <si>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</si>
  <si>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</si>
  <si>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</si>
  <si>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</si>
  <si>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</si>
  <si>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</si>
  <si>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</si>
  <si>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</si>
  <si>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</si>
  <si>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</si>
  <si>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</si>
  <si>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</si>
  <si>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</si>
  <si>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</si>
  <si>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</si>
  <si>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</si>
  <si>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</si>
  <si>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</si>
  <si>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</si>
  <si>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</si>
  <si>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</si>
  <si>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</si>
  <si>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</si>
  <si>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</si>
  <si>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</si>
  <si>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</si>
  <si>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</si>
  <si>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</si>
  <si>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</si>
  <si>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</si>
  <si>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</si>
  <si>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</si>
  <si>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</si>
  <si>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</si>
  <si>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</si>
  <si>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</si>
  <si>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</si>
  <si>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</si>
  <si>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</si>
  <si>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</si>
  <si>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</si>
  <si>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</si>
  <si>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</si>
  <si>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</si>
  <si>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</si>
  <si>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</si>
  <si>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</si>
  <si>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</si>
  <si>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</si>
  <si>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</si>
  <si>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</si>
  <si>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</si>
  <si>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</si>
  <si>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</si>
  <si>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</si>
  <si>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</si>
  <si>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</si>
  <si>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</si>
  <si>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</si>
  <si>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</si>
  <si>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</si>
  <si>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</si>
  <si>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</si>
  <si>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</si>
  <si>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</si>
  <si>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</si>
  <si>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</si>
  <si>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</si>
  <si>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</si>
  <si>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</si>
  <si>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</si>
  <si>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</si>
  <si>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</si>
  <si>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</si>
  <si>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</si>
  <si>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</si>
  <si>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</si>
  <si>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</si>
  <si>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</si>
  <si>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</si>
  <si>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</si>
  <si>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</si>
  <si>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</si>
  <si>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</si>
  <si>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</si>
  <si>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</si>
  <si>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</si>
  <si>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</si>
  <si>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</si>
  <si>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</si>
  <si>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</si>
  <si>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</si>
  <si>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</si>
  <si>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</si>
  <si>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</si>
  <si>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</si>
  <si>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</si>
  <si>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</si>
  <si>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</si>
  <si>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</si>
  <si>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</si>
  <si>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</si>
  <si>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</si>
  <si>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</si>
  <si>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</si>
  <si>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</si>
  <si>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</si>
  <si>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</si>
  <si>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</si>
  <si>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</si>
  <si>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</si>
  <si>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</si>
  <si>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</si>
  <si>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</si>
  <si>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</si>
  <si>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</si>
  <si>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</si>
  <si>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</si>
  <si>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</si>
  <si>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</si>
  <si>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</si>
  <si>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</si>
  <si>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</si>
  <si>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</si>
  <si>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</si>
  <si>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</si>
  <si>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</si>
  <si>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</si>
  <si>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</si>
  <si>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</si>
  <si>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</si>
  <si>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</si>
  <si>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</si>
  <si>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</si>
  <si>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</si>
  <si>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</si>
  <si>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</si>
  <si>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</si>
  <si>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</si>
  <si>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</si>
  <si>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</si>
  <si>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</si>
  <si>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</si>
  <si>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</si>
  <si>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</si>
  <si>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</si>
  <si>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</si>
  <si>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</si>
  <si>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</si>
  <si>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</si>
  <si>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</si>
  <si>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</si>
  <si>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</si>
  <si>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</si>
  <si>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</si>
  <si>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</si>
  <si>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</si>
  <si>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</si>
  <si>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</si>
  <si>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</si>
  <si>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</si>
  <si>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</si>
  <si>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</si>
  <si>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</si>
  <si>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</si>
  <si>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</si>
  <si>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</si>
  <si>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</si>
  <si>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</si>
  <si>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</si>
  <si>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</si>
  <si>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</si>
  <si>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</si>
  <si>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</si>
  <si>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</si>
  <si>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</si>
  <si>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</si>
  <si>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</si>
  <si>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</si>
  <si>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</si>
  <si>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</si>
  <si>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</si>
  <si>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</si>
  <si>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</si>
  <si>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</si>
  <si>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</si>
  <si>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</si>
  <si>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</si>
  <si>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</si>
  <si>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</si>
  <si>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</si>
  <si>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</si>
  <si>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</si>
  <si>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</si>
  <si>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</si>
  <si>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</si>
  <si>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</si>
  <si>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</si>
  <si>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</si>
  <si>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</si>
  <si>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</si>
  <si>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</si>
  <si>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</si>
  <si>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</si>
  <si>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</si>
  <si>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</si>
  <si>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</si>
  <si>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</si>
  <si>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</si>
  <si>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</si>
  <si>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</si>
  <si>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</si>
  <si>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</si>
  <si>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</si>
  <si>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</si>
  <si>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</si>
  <si>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</si>
  <si>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</si>
  <si>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</si>
  <si>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</si>
  <si>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</si>
  <si>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</si>
  <si>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</si>
  <si>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</si>
  <si>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</si>
  <si>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</si>
  <si>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</si>
  <si>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</si>
  <si>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</si>
  <si>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</si>
  <si>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</si>
  <si>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</si>
  <si>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</si>
  <si>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</si>
  <si>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</si>
  <si>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</si>
  <si>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</si>
  <si>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</si>
  <si>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</si>
  <si>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</si>
  <si>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</si>
  <si>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</si>
  <si>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</si>
  <si>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</si>
  <si>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</si>
  <si>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</si>
  <si>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</si>
  <si>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</si>
  <si>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</si>
  <si>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</si>
  <si>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</si>
  <si>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</si>
  <si>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</si>
  <si>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</si>
  <si>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</si>
  <si>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</si>
  <si>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</si>
  <si>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</si>
  <si>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</si>
  <si>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</si>
  <si>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</si>
  <si>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</si>
  <si>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</si>
  <si>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</si>
  <si>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</si>
  <si>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</si>
  <si>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</si>
  <si>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</si>
  <si>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</si>
  <si>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</si>
  <si>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</si>
  <si>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</si>
  <si>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</si>
  <si>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</si>
  <si>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</si>
  <si>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</si>
  <si>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</si>
  <si>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</si>
  <si>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</si>
  <si>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</si>
  <si>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</si>
  <si>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</si>
  <si>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</si>
  <si>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</si>
  <si>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</si>
  <si>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</si>
  <si>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</si>
  <si>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</si>
  <si>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</si>
  <si>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</si>
  <si>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</si>
  <si>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</si>
  <si>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</si>
  <si>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</si>
  <si>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</si>
  <si>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</si>
  <si>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</si>
  <si>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</si>
  <si>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</si>
  <si>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</si>
  <si>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</si>
  <si>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</si>
  <si>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</si>
  <si>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</si>
  <si>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</si>
  <si>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</si>
  <si>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</si>
  <si>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</si>
  <si>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</si>
  <si>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</si>
  <si>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</si>
  <si>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</si>
  <si>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</si>
  <si>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</si>
  <si>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</si>
  <si>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</si>
  <si>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</si>
  <si>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</si>
  <si>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</si>
  <si>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</si>
  <si>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</si>
  <si>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</si>
  <si>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</si>
  <si>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</si>
  <si>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</si>
  <si>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</si>
  <si>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</si>
  <si>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</si>
  <si>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</si>
  <si>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</si>
  <si>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</si>
  <si>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</si>
  <si>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</si>
  <si>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</si>
  <si>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</si>
  <si>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</si>
  <si>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</si>
  <si>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</si>
  <si>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</si>
  <si>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</si>
  <si>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</si>
  <si>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</si>
  <si>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</si>
  <si>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</si>
  <si>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</si>
  <si>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</si>
  <si>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</si>
  <si>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</si>
  <si>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</si>
  <si>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</si>
  <si>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</si>
  <si>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</si>
  <si>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</si>
  <si>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</si>
  <si>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</si>
  <si>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</si>
  <si>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</si>
  <si>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</si>
  <si>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</si>
  <si>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</si>
  <si>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</si>
  <si>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</si>
  <si>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</si>
  <si>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</si>
  <si>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</si>
  <si>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</si>
  <si>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</si>
  <si>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</si>
  <si>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</si>
  <si>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</si>
  <si>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</si>
  <si>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</si>
  <si>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</si>
  <si>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</si>
  <si>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</si>
  <si>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</si>
  <si>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</si>
  <si>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</si>
  <si>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</si>
  <si>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</si>
  <si>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</si>
  <si>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</si>
  <si>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</si>
  <si>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</si>
  <si>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</si>
  <si>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</si>
  <si>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</si>
  <si>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</si>
  <si>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</si>
  <si>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</si>
  <si>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</si>
  <si>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</si>
  <si>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</si>
  <si>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</si>
  <si>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</si>
  <si>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</si>
  <si>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</si>
  <si>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</si>
  <si>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</si>
  <si>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</si>
  <si>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</si>
  <si>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</si>
  <si>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</si>
  <si>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</si>
  <si>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</si>
  <si>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</si>
  <si>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</si>
  <si>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</si>
  <si>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</si>
  <si>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</si>
  <si>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</si>
  <si>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</si>
  <si>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</si>
  <si>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</si>
  <si>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</si>
  <si>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</si>
  <si>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</si>
  <si>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</si>
  <si>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</si>
  <si>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</si>
  <si>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</si>
  <si>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</si>
  <si>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</si>
  <si>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</si>
  <si>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</si>
  <si>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</si>
  <si>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</si>
  <si>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</si>
  <si>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</si>
  <si>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</si>
  <si>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</si>
  <si>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</si>
  <si>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</si>
  <si>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</si>
  <si>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</si>
  <si>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</si>
  <si>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</si>
  <si>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</si>
  <si>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</si>
  <si>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</si>
  <si>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</si>
  <si>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</si>
  <si>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</si>
  <si>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</si>
  <si>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</si>
  <si>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</si>
  <si>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</si>
  <si>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</si>
  <si>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</si>
  <si>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</si>
  <si>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</si>
  <si>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</si>
  <si>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</si>
  <si>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</si>
  <si>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</si>
  <si>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</si>
  <si>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</si>
  <si>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</si>
  <si>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</si>
  <si>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</si>
  <si>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</si>
  <si>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</si>
  <si>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</si>
  <si>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</si>
  <si>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</si>
  <si>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</si>
  <si>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</si>
  <si>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</si>
  <si>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</si>
  <si>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</si>
  <si>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</si>
  <si>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</si>
  <si>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</si>
  <si>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</si>
  <si>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</si>
  <si>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</si>
  <si>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</si>
  <si>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</si>
  <si>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</si>
  <si>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</si>
  <si>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</si>
  <si>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</si>
  <si>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</si>
  <si>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</si>
  <si>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</si>
  <si>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</si>
  <si>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</si>
  <si>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</si>
  <si>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</si>
  <si>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</si>
  <si>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</si>
  <si>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</si>
  <si>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</si>
  <si>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</si>
  <si>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</si>
  <si>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</si>
  <si>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</si>
  <si>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</si>
  <si>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</si>
  <si>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</si>
  <si>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</si>
  <si>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</si>
  <si>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</si>
  <si>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</si>
  <si>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</si>
  <si>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</si>
  <si>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</si>
  <si>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</si>
  <si>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</si>
  <si>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</si>
  <si>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</si>
  <si>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</si>
  <si>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</si>
  <si>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</si>
  <si>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</si>
  <si>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</si>
  <si>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</si>
  <si>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</si>
  <si>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</si>
  <si>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</si>
  <si>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</si>
  <si>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</si>
  <si>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</si>
  <si>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</si>
  <si>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</si>
  <si>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</si>
  <si>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</si>
  <si>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</si>
  <si>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</si>
  <si>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</si>
  <si>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</si>
  <si>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</si>
  <si>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</si>
  <si>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</si>
  <si>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</si>
  <si>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</si>
  <si>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</si>
  <si>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</si>
  <si>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</si>
  <si>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</si>
  <si>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</si>
  <si>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</si>
  <si>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</si>
  <si>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</si>
  <si>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</si>
  <si>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</si>
  <si>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</si>
  <si>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</si>
  <si>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</si>
  <si>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</si>
  <si>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</si>
  <si>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</si>
  <si>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</si>
  <si>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</si>
  <si>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</si>
  <si>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</si>
  <si>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</si>
  <si>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</si>
  <si>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</si>
  <si>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</si>
  <si>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</si>
  <si>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</si>
  <si>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</si>
  <si>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</si>
  <si>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</si>
  <si>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</si>
  <si>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</si>
  <si>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</si>
  <si>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</si>
  <si>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</si>
  <si>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</si>
  <si>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</si>
  <si>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</si>
  <si>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</si>
  <si>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</si>
  <si>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</si>
  <si>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</si>
  <si>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</si>
  <si>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</si>
  <si>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</si>
  <si>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</si>
  <si>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</si>
  <si>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</si>
  <si>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</si>
  <si>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</si>
  <si>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</si>
  <si>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</si>
  <si>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</si>
  <si>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</si>
  <si>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</si>
  <si>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</si>
  <si>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</si>
  <si>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</si>
  <si>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</si>
  <si>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</si>
  <si>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</si>
  <si>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</si>
  <si>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</si>
  <si>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</si>
  <si>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</si>
  <si>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</si>
  <si>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</si>
  <si>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</si>
  <si>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</si>
  <si>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</si>
  <si>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</si>
  <si>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</si>
  <si>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</si>
  <si>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</si>
  <si>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</si>
  <si>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</si>
  <si>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</si>
  <si>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</si>
  <si>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</si>
  <si>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</si>
  <si>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</si>
  <si>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</si>
  <si>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</si>
  <si>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</si>
  <si>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</si>
  <si>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</si>
  <si>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</si>
  <si>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</si>
  <si>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</si>
  <si>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</si>
  <si>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</si>
  <si>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</si>
  <si>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</si>
  <si>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</si>
  <si>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</si>
  <si>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</si>
  <si>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</si>
  <si>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</si>
  <si>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</si>
  <si>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</si>
  <si>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</si>
  <si>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</si>
  <si>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</si>
  <si>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</si>
  <si>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</si>
  <si>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</si>
  <si>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</si>
  <si>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</si>
  <si>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</si>
  <si>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</si>
  <si>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</si>
  <si>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</si>
  <si>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</si>
  <si>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</si>
  <si>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</si>
  <si>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</si>
  <si>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</si>
  <si>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</si>
  <si>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</si>
  <si>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</si>
  <si>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</si>
  <si>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</si>
  <si>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</si>
  <si>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</si>
  <si>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</si>
  <si>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</si>
  <si>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</si>
  <si>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</si>
  <si>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</si>
  <si>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</si>
  <si>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</si>
  <si>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</si>
  <si>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</si>
  <si>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</si>
  <si>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</si>
  <si>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</si>
  <si>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</si>
  <si>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</si>
  <si>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</si>
  <si>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</si>
  <si>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</si>
  <si>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</si>
  <si>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</si>
  <si>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</si>
  <si>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</si>
  <si>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</si>
  <si>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</si>
  <si>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</si>
  <si>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</si>
  <si>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</si>
  <si>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</si>
  <si>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</si>
  <si>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</si>
  <si>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</si>
  <si>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</si>
  <si>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</si>
  <si>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</si>
  <si>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</si>
  <si>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</si>
  <si>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</si>
  <si>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</si>
  <si>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</si>
  <si>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</si>
  <si>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</si>
  <si>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</si>
  <si>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</si>
  <si>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</si>
  <si>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</si>
  <si>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</si>
  <si>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</si>
  <si>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</si>
  <si>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</si>
  <si>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</si>
  <si>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</si>
  <si>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</si>
  <si>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</si>
  <si>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</si>
  <si>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</si>
  <si>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</si>
  <si>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</si>
  <si>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</si>
  <si>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</si>
  <si>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</si>
  <si>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</si>
  <si>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</si>
  <si>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</si>
  <si>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</si>
  <si>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</si>
  <si>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</si>
  <si>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</si>
  <si>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</si>
  <si>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</si>
  <si>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</si>
  <si>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</si>
  <si>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</si>
  <si>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</si>
  <si>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</si>
  <si>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</si>
  <si>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</si>
  <si>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</si>
  <si>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</si>
  <si>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</si>
  <si>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</si>
  <si>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</si>
  <si>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</si>
  <si>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</si>
  <si>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</si>
  <si>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</si>
  <si>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</si>
  <si>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</si>
  <si>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</si>
  <si>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</si>
  <si>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</si>
  <si>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</si>
  <si>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</si>
  <si>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</si>
  <si>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</si>
  <si>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</si>
  <si>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</si>
  <si>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</si>
  <si>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</si>
  <si>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</si>
  <si>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</si>
  <si>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</si>
  <si>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</si>
  <si>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</si>
  <si>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</si>
  <si>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</si>
  <si>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</si>
  <si>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</si>
  <si>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</si>
  <si>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</si>
  <si>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</si>
  <si>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</si>
  <si>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</si>
  <si>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</si>
  <si>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</si>
  <si>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</si>
  <si>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</si>
  <si>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</si>
  <si>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</si>
  <si>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</si>
  <si>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</si>
  <si>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</si>
  <si>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</si>
  <si>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</si>
  <si>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</si>
  <si>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</si>
  <si>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</si>
  <si>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</si>
  <si>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</si>
  <si>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</si>
  <si>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</si>
  <si>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</si>
  <si>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</si>
  <si>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</si>
  <si>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</si>
  <si>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</si>
  <si>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</si>
  <si>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</si>
  <si>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</si>
  <si>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</si>
  <si>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</si>
  <si>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</si>
  <si>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</si>
  <si>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</si>
  <si>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</si>
  <si>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</si>
  <si>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</si>
  <si>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</si>
  <si>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</si>
  <si>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</si>
  <si>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</si>
  <si>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</si>
  <si>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</si>
  <si>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</si>
  <si>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</si>
  <si>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</si>
  <si>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</si>
  <si>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</si>
  <si>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</si>
  <si>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</si>
  <si>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</si>
  <si>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</si>
  <si>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</si>
  <si>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</si>
  <si>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</si>
  <si>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</si>
  <si>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</si>
  <si>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</si>
  <si>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</si>
  <si>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</si>
  <si>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</si>
  <si>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</si>
  <si>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</si>
  <si>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</si>
  <si>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</si>
  <si>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</si>
  <si>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</si>
  <si>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</si>
  <si>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</si>
  <si>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</si>
  <si>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</si>
  <si>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</si>
  <si>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</si>
  <si>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</si>
  <si>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</si>
  <si>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</si>
  <si>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</si>
  <si>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</si>
  <si>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</si>
  <si>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</si>
  <si>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</si>
  <si>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</si>
  <si>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</si>
  <si>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</si>
  <si>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</si>
  <si>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</si>
  <si>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</si>
  <si>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</si>
  <si>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</si>
  <si>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</si>
  <si>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</si>
  <si>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</si>
  <si>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</si>
  <si>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</si>
  <si>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</si>
  <si>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</si>
  <si>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</si>
  <si>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</si>
  <si>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</si>
  <si>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</si>
  <si>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</si>
  <si>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</si>
  <si>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</si>
  <si>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</si>
  <si>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</si>
  <si>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</si>
  <si>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</si>
  <si>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</si>
  <si>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</si>
  <si>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</si>
  <si>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</si>
  <si>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</si>
  <si>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</si>
  <si>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</si>
  <si>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</si>
  <si>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</si>
  <si>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</si>
  <si>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</si>
  <si>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</si>
  <si>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</si>
  <si>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</si>
  <si>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</si>
  <si>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</si>
  <si>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</si>
  <si>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</si>
  <si>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</si>
  <si>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</si>
  <si>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</si>
  <si>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</si>
  <si>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</si>
  <si>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</si>
  <si>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</si>
  <si>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</si>
  <si>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</si>
  <si>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</si>
  <si>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</si>
  <si>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</si>
  <si>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</si>
  <si>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</si>
  <si>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</si>
  <si>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</si>
  <si>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</si>
  <si>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</si>
  <si>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</si>
  <si>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</si>
  <si>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</si>
  <si>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</si>
  <si>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</si>
  <si>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</si>
  <si>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</si>
  <si>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</si>
  <si>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</si>
  <si>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</si>
  <si>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</si>
  <si>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</si>
  <si>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</si>
  <si>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</si>
  <si>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</si>
  <si>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</si>
  <si>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</si>
  <si>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</si>
  <si>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</si>
  <si>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</si>
  <si>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</si>
  <si>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</si>
  <si>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</si>
  <si>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</si>
  <si>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</si>
  <si>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</si>
  <si>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</si>
  <si>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</si>
  <si>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</si>
  <si>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</si>
  <si>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</si>
  <si>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</si>
  <si>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</si>
  <si>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</si>
  <si>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</si>
  <si>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</si>
  <si>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</si>
  <si>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</si>
  <si>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</si>
  <si>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</si>
  <si>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</si>
  <si>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</si>
  <si>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</si>
  <si>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</si>
  <si>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</si>
  <si>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</si>
  <si>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</si>
  <si>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</si>
  <si>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</si>
  <si>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</si>
  <si>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</si>
  <si>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</si>
  <si>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</si>
  <si>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</si>
  <si>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</si>
  <si>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</si>
  <si>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</si>
  <si>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</si>
  <si>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</si>
  <si>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</si>
  <si>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</si>
  <si>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</si>
  <si>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</si>
  <si>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</si>
  <si>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</si>
  <si>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</si>
  <si>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</si>
  <si>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</si>
  <si>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</si>
  <si>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</si>
  <si>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</si>
  <si>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</si>
  <si>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</si>
  <si>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</si>
  <si>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</si>
  <si>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</si>
  <si>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</si>
  <si>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</si>
  <si>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</si>
  <si>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</si>
  <si>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</si>
  <si>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</si>
  <si>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</si>
  <si>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</si>
  <si>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</si>
  <si>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</si>
  <si>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</si>
  <si>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</si>
  <si>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</si>
  <si>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</si>
  <si>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</si>
  <si>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</si>
  <si>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</si>
  <si>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</si>
  <si>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</si>
  <si>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</si>
  <si>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</si>
  <si>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</si>
  <si>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</si>
  <si>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</si>
  <si>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</si>
  <si>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</si>
  <si>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</si>
  <si>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</si>
  <si>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</si>
  <si>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</si>
  <si>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</si>
  <si>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</si>
  <si>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</si>
  <si>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</si>
  <si>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</si>
  <si>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</si>
  <si>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</si>
  <si>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</si>
  <si>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</si>
  <si>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</si>
  <si>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</si>
  <si>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</si>
  <si>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</si>
  <si>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</si>
  <si>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</si>
  <si>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</si>
  <si>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</si>
  <si>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</si>
  <si>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</si>
  <si>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</si>
  <si>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</si>
  <si>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</si>
  <si>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</si>
  <si>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</si>
  <si>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</si>
  <si>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</si>
  <si>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</si>
  <si>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</si>
  <si>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</si>
  <si>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</si>
  <si>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</si>
  <si>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</si>
  <si>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</si>
  <si>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</si>
  <si>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</si>
  <si>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</si>
  <si>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</si>
  <si>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</si>
  <si>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</si>
  <si>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</si>
  <si>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</si>
  <si>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</si>
  <si>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</si>
  <si>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</si>
  <si>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</si>
  <si>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</si>
  <si>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</si>
  <si>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</si>
  <si>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</si>
  <si>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</si>
  <si>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</si>
  <si>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</si>
  <si>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</si>
  <si>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</si>
  <si>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</si>
  <si>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</si>
  <si>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</si>
  <si>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</si>
  <si>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</si>
  <si>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</si>
  <si>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</si>
  <si>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</si>
  <si>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</si>
  <si>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</si>
  <si>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</si>
  <si>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</si>
  <si>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</si>
  <si>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</si>
  <si>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</si>
  <si>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</si>
  <si>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</si>
  <si>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</si>
  <si>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</si>
  <si>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</si>
  <si>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</si>
  <si>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</si>
  <si>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</si>
  <si>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</si>
  <si>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</si>
  <si>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</si>
  <si>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</si>
  <si>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</si>
  <si>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</si>
  <si>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</si>
  <si>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</si>
  <si>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</si>
  <si>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</si>
  <si>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</si>
  <si>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</si>
  <si>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</si>
  <si>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</si>
  <si>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</si>
  <si>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</si>
  <si>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</si>
  <si>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</si>
  <si>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</si>
  <si>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</si>
  <si>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</si>
  <si>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</si>
  <si>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</si>
  <si>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</si>
  <si>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</si>
  <si>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</si>
  <si>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</si>
  <si>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</si>
  <si>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</si>
  <si>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</si>
  <si>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</si>
  <si>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</si>
  <si>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</si>
  <si>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</si>
  <si>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</si>
  <si>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</si>
  <si>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</si>
  <si>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</si>
  <si>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</si>
  <si>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</si>
  <si>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</si>
  <si>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</si>
  <si>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</si>
  <si>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</si>
  <si>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</si>
  <si>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</si>
  <si>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</si>
  <si>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</si>
  <si>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</si>
  <si>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</si>
  <si>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</si>
  <si>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</si>
  <si>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</si>
  <si>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</si>
  <si>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</si>
  <si>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</si>
  <si>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</si>
  <si>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</si>
  <si>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</si>
  <si>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</si>
  <si>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</si>
  <si>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</si>
  <si>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</si>
  <si>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</si>
  <si>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</si>
  <si>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</si>
  <si>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</si>
  <si>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</si>
  <si>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</si>
  <si>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</si>
  <si>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</si>
  <si>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</si>
  <si>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</si>
  <si>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</si>
  <si>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</si>
  <si>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</si>
  <si>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</si>
  <si>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</si>
  <si>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</si>
  <si>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</si>
  <si>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</si>
  <si>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</si>
  <si>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</si>
  <si>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</si>
  <si>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</si>
  <si>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</si>
  <si>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</si>
  <si>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</si>
  <si>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</si>
  <si>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</si>
  <si>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</si>
  <si>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</si>
  <si>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</si>
  <si>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</si>
  <si>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</si>
  <si>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</si>
  <si>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</si>
  <si>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</si>
  <si>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</si>
  <si>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</si>
  <si>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</si>
  <si>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</si>
  <si>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</si>
  <si>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</si>
  <si>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</si>
  <si>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</si>
  <si>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</si>
  <si>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</si>
  <si>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</si>
  <si>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</si>
  <si>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</si>
  <si>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</si>
  <si>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</si>
  <si>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</si>
  <si>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</si>
  <si>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</si>
  <si>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</si>
  <si>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</si>
  <si>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</si>
  <si>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</si>
  <si>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</si>
  <si>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</si>
  <si>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</si>
  <si>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</si>
  <si>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</si>
  <si>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</si>
  <si>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</si>
  <si>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</si>
  <si>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</si>
  <si>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</si>
  <si>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</si>
  <si>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</si>
  <si>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</si>
  <si>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</si>
  <si>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</si>
  <si>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</si>
  <si>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</si>
  <si>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</si>
  <si>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</si>
  <si>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</si>
  <si>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</si>
  <si>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</si>
  <si>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</si>
  <si>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</si>
  <si>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</si>
  <si>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</si>
  <si>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</si>
  <si>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</si>
  <si>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</si>
  <si>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</si>
  <si>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</si>
  <si>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</si>
  <si>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</si>
  <si>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</si>
  <si>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</si>
  <si>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</si>
  <si>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</si>
  <si>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</si>
  <si>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</si>
  <si>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</si>
  <si>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</si>
  <si>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</si>
  <si>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</si>
  <si>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</si>
  <si>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</si>
  <si>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</si>
  <si>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</si>
  <si>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</si>
  <si>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</si>
  <si>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</si>
  <si>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</si>
  <si>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</si>
  <si>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</si>
  <si>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</si>
  <si>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</si>
  <si>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</si>
  <si>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</si>
  <si>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</si>
  <si>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</si>
  <si>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</si>
  <si>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</si>
  <si>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</si>
  <si>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</si>
  <si>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</si>
  <si>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</si>
  <si>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</si>
  <si>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</si>
  <si>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</si>
  <si>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</si>
  <si>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</si>
  <si>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</si>
  <si>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</si>
  <si>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</si>
  <si>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</si>
  <si>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</si>
  <si>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</si>
  <si>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</si>
  <si>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</si>
  <si>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</si>
  <si>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</si>
  <si>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</si>
  <si>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</si>
  <si>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</si>
  <si>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</si>
  <si>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</si>
  <si>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</si>
  <si>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</si>
  <si>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</si>
  <si>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</si>
  <si>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</si>
  <si>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</si>
  <si>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</si>
  <si>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</si>
  <si>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</si>
  <si>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</si>
  <si>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</si>
  <si>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</si>
  <si>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</si>
  <si>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</si>
  <si>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</si>
  <si>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</si>
  <si>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</si>
  <si>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</si>
  <si>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</si>
  <si>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</si>
  <si>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</si>
  <si>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</si>
  <si>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</si>
  <si>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</si>
  <si>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</si>
  <si>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</si>
  <si>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</si>
  <si>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</si>
  <si>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</si>
  <si>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</si>
  <si>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</si>
  <si>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</si>
  <si>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</si>
  <si>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</si>
  <si>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</si>
  <si>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</si>
  <si>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</si>
  <si>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</si>
  <si>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</si>
  <si>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</si>
  <si>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</si>
  <si>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</si>
  <si>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</si>
  <si>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</si>
  <si>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</si>
  <si>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</si>
  <si>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</si>
  <si>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</si>
  <si>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</si>
  <si>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</si>
  <si>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</si>
  <si>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</si>
  <si>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</si>
  <si>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</si>
  <si>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</si>
  <si>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</si>
  <si>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</si>
  <si>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</si>
  <si>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</si>
  <si>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</si>
  <si>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</si>
  <si>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</si>
  <si>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</si>
  <si>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</si>
  <si>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</si>
  <si>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</si>
  <si>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</si>
  <si>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</si>
  <si>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</si>
  <si>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</si>
  <si>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</si>
  <si>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</si>
  <si>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</si>
  <si>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</si>
  <si>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</si>
  <si>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</si>
  <si>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</si>
  <si>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</si>
  <si>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</si>
  <si>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</si>
  <si>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</si>
  <si>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</si>
  <si>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</si>
  <si>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</si>
  <si>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</si>
  <si>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</si>
  <si>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</si>
  <si>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</si>
  <si>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</si>
  <si>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</si>
  <si>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</si>
  <si>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</si>
  <si>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</si>
  <si>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</si>
  <si>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</si>
  <si>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</si>
  <si>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</si>
  <si>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</si>
  <si>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</si>
  <si>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</si>
  <si>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</si>
  <si>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</si>
  <si>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</si>
  <si>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</si>
  <si>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</si>
  <si>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</si>
  <si>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</si>
  <si>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</si>
  <si>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</si>
  <si>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</si>
  <si>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</si>
  <si>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</si>
  <si>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</si>
  <si>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</si>
  <si>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</si>
  <si>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</si>
  <si>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</si>
  <si>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</si>
  <si>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</si>
  <si>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</si>
  <si>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</si>
  <si>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</si>
  <si>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</si>
  <si>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</si>
  <si>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</si>
  <si>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</si>
  <si>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</si>
  <si>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</si>
  <si>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</si>
  <si>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</si>
  <si>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</si>
  <si>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</si>
  <si>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</si>
  <si>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</si>
  <si>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</si>
  <si>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</si>
  <si>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</si>
  <si>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</si>
  <si>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</si>
  <si>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</si>
  <si>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</si>
  <si>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</si>
  <si>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</si>
  <si>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</si>
  <si>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</si>
  <si>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</si>
  <si>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</si>
  <si>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</si>
  <si>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</si>
  <si>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</si>
  <si>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</si>
  <si>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</si>
  <si>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</si>
  <si>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</si>
  <si>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</si>
  <si>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</si>
  <si>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</si>
  <si>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</si>
  <si>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</si>
  <si>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</si>
  <si>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</si>
  <si>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</si>
  <si>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</si>
  <si>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</si>
  <si>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</si>
  <si>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</si>
  <si>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</si>
  <si>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</si>
  <si>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</si>
  <si>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</si>
  <si>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</si>
  <si>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</si>
  <si>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</si>
  <si>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</si>
  <si>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</si>
  <si>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</si>
  <si>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</si>
  <si>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</si>
  <si>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</si>
  <si>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</si>
  <si>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</si>
  <si>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</si>
  <si>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</si>
  <si>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</si>
  <si>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</si>
  <si>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</si>
  <si>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</si>
  <si>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</si>
  <si>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</si>
  <si>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</si>
  <si>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</si>
  <si>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</si>
  <si>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</si>
  <si>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</si>
  <si>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</si>
  <si>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</si>
  <si>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</si>
  <si>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</si>
  <si>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</si>
  <si>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</si>
  <si>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</si>
  <si>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</si>
  <si>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</si>
  <si>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</si>
  <si>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</si>
  <si>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</si>
  <si>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</si>
  <si>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</si>
  <si>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</si>
  <si>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</si>
  <si>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</si>
  <si>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</si>
  <si>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</si>
  <si>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</si>
  <si>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</si>
  <si>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</si>
  <si>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</si>
  <si>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</si>
  <si>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</si>
  <si>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</si>
  <si>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</si>
  <si>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</si>
  <si>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</si>
  <si>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</si>
  <si>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</si>
  <si>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</si>
  <si>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</si>
  <si>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</si>
  <si>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</si>
  <si>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</si>
  <si>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</si>
  <si>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</si>
  <si>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</si>
  <si>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</si>
  <si>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</si>
  <si>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</si>
  <si>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</si>
  <si>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</si>
  <si>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</si>
  <si>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</si>
  <si>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</si>
  <si>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</si>
  <si>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</si>
  <si>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</si>
  <si>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</si>
  <si>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</si>
  <si>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</si>
  <si>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</si>
  <si>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</si>
  <si>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</si>
  <si>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</si>
  <si>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</si>
  <si>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</si>
  <si>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</si>
  <si>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</si>
  <si>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</si>
  <si>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</si>
  <si>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</si>
  <si>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</si>
  <si>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</si>
  <si>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</si>
  <si>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</si>
  <si>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</si>
  <si>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</si>
  <si>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</si>
  <si>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</si>
  <si>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</si>
  <si>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</si>
  <si>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</si>
  <si>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</si>
  <si>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</si>
  <si>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</si>
  <si>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</si>
  <si>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</si>
  <si>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</si>
  <si>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</si>
  <si>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</si>
  <si>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</si>
  <si>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</si>
  <si>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</si>
  <si>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</si>
  <si>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</si>
  <si>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</si>
  <si>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</si>
  <si>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</si>
  <si>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</si>
  <si>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</si>
  <si>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</si>
  <si>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</si>
  <si>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</si>
  <si>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</si>
  <si>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</si>
  <si>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</si>
  <si>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</si>
  <si>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</si>
  <si>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</si>
  <si>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</si>
  <si>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</si>
  <si>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</si>
  <si>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</si>
  <si>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</si>
  <si>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</si>
  <si>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</si>
  <si>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</si>
  <si>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</si>
  <si>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</si>
  <si>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</si>
  <si>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</si>
  <si>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</si>
  <si>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</si>
  <si>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</si>
  <si>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</si>
  <si>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</si>
  <si>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</si>
  <si>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</si>
  <si>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</si>
  <si>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</si>
  <si>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</si>
  <si>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</si>
  <si>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</si>
  <si>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</si>
  <si>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</si>
  <si>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</si>
  <si>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</si>
  <si>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</si>
  <si>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</si>
  <si>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</si>
  <si>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</si>
  <si>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</si>
  <si>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</si>
  <si>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</si>
  <si>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</si>
  <si>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</si>
  <si>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</si>
  <si>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</si>
  <si>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</si>
  <si>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</si>
  <si>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</si>
  <si>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</si>
  <si>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</si>
  <si>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</si>
  <si>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</si>
  <si>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</si>
  <si>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</si>
  <si>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</si>
  <si>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</si>
  <si>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</si>
  <si>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</si>
  <si>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</si>
  <si>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</si>
  <si>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</si>
  <si>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</si>
  <si>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</si>
  <si>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</si>
  <si>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</si>
  <si>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</si>
  <si>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</si>
  <si>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</si>
  <si>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</si>
  <si>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</si>
  <si>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</si>
  <si>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</si>
  <si>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</si>
  <si>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</si>
  <si>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</si>
  <si>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</si>
  <si>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</si>
  <si>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</si>
  <si>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</si>
  <si>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</si>
  <si>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</si>
  <si>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</si>
  <si>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</si>
  <si>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</si>
  <si>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</si>
  <si>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</si>
  <si>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</si>
  <si>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</si>
  <si>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</si>
  <si>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</si>
  <si>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</si>
  <si>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</si>
  <si>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</si>
  <si>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</si>
  <si>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</si>
  <si>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</si>
  <si>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</si>
  <si>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</si>
  <si>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</si>
  <si>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</si>
  <si>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</si>
  <si>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</si>
  <si>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</si>
  <si>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</si>
  <si>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</si>
  <si>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</si>
  <si>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</si>
  <si>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</si>
  <si>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</si>
  <si>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</si>
  <si>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</si>
  <si>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</si>
  <si>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</si>
  <si>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</si>
  <si>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</si>
  <si>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</si>
  <si>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</si>
  <si>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</si>
  <si>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</si>
  <si>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</si>
  <si>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</si>
  <si>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</si>
  <si>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</si>
  <si>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</si>
  <si>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</si>
  <si>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</si>
  <si>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</si>
  <si>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</si>
  <si>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</si>
  <si>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</si>
  <si>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</si>
  <si>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</si>
  <si>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</si>
  <si>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</si>
  <si>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</si>
  <si>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</si>
  <si>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</si>
  <si>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</si>
  <si>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</si>
  <si>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</si>
  <si>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</si>
  <si>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</si>
  <si>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</si>
  <si>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</si>
  <si>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</si>
  <si>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</si>
  <si>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</si>
  <si>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</si>
  <si>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</si>
  <si>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</si>
  <si>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</si>
  <si>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</si>
  <si>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</si>
  <si>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</si>
  <si>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</si>
  <si>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</si>
  <si>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</si>
  <si>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</si>
  <si>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</si>
  <si>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</si>
  <si>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</si>
  <si>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</si>
  <si>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</si>
  <si>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</si>
  <si>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</si>
  <si>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</si>
  <si>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</si>
  <si>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</si>
  <si>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</si>
  <si>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</si>
  <si>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</si>
  <si>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</si>
  <si>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</si>
  <si>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</si>
  <si>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</si>
  <si>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</si>
  <si>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</si>
  <si>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</si>
  <si>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</si>
  <si>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</si>
  <si>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</si>
  <si>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</si>
  <si>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</si>
  <si>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</si>
  <si>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</si>
  <si>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</si>
  <si>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</si>
  <si>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</si>
  <si>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</si>
  <si>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</si>
  <si>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</si>
  <si>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</si>
  <si>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</si>
  <si>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</si>
  <si>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</si>
  <si>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</si>
  <si>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</si>
  <si>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</si>
  <si>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</si>
  <si>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</si>
  <si>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</si>
  <si>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</si>
  <si>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</si>
  <si>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</si>
  <si>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</si>
  <si>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</si>
  <si>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</si>
  <si>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</si>
  <si>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</si>
  <si>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</si>
  <si>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</si>
  <si>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</si>
  <si>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</si>
  <si>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</si>
  <si>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</si>
  <si>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</si>
  <si>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</si>
  <si>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</si>
  <si>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</si>
  <si>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</si>
  <si>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</si>
  <si>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</si>
  <si>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</si>
  <si>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</si>
  <si>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</si>
  <si>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</si>
  <si>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</si>
  <si>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</si>
  <si>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</si>
  <si>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</si>
  <si>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</si>
  <si>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</si>
  <si>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</si>
  <si>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</si>
  <si>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</si>
  <si>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</si>
  <si>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</si>
  <si>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</si>
  <si>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</si>
  <si>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</si>
  <si>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</si>
  <si>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</si>
  <si>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</si>
  <si>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</si>
  <si>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</si>
  <si>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</si>
  <si>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</si>
  <si>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</si>
  <si>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</si>
  <si>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</si>
  <si>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</si>
  <si>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</si>
  <si>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</si>
  <si>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</si>
  <si>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</si>
  <si>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</si>
  <si>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</si>
  <si>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</si>
  <si>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</si>
  <si>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</si>
  <si>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</si>
  <si>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</si>
  <si>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</si>
  <si>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</si>
  <si>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</si>
  <si>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</si>
  <si>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</si>
  <si>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</si>
  <si>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</si>
  <si>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</si>
  <si>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</si>
  <si>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</si>
  <si>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</si>
  <si>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</si>
  <si>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</si>
  <si>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</si>
  <si>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</si>
  <si>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</si>
  <si>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</si>
  <si>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</si>
  <si>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</si>
  <si>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</si>
  <si>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</si>
  <si>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</si>
  <si>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</si>
  <si>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</si>
  <si>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</si>
  <si>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</si>
  <si>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</si>
  <si>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</si>
  <si>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</si>
  <si>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</si>
  <si>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</si>
  <si>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</si>
  <si>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</si>
  <si>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</si>
  <si>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</si>
  <si>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</si>
  <si>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</si>
  <si>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</si>
  <si>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</si>
  <si>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</si>
  <si>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</si>
  <si>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</si>
  <si>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</si>
  <si>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</si>
  <si>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</si>
  <si>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</si>
  <si>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</si>
  <si>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</si>
  <si>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</si>
  <si>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</si>
  <si>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</si>
  <si>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</si>
  <si>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</si>
  <si>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</si>
  <si>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</si>
  <si>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</si>
  <si>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</si>
  <si>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</si>
  <si>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</si>
  <si>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</si>
  <si>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</si>
  <si>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</si>
  <si>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</si>
  <si>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</si>
  <si>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</si>
  <si>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</si>
  <si>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</si>
  <si>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</si>
  <si>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</si>
  <si>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</si>
  <si>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</si>
  <si>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</si>
  <si>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</si>
  <si>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</si>
  <si>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</si>
  <si>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</si>
  <si>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</si>
  <si>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</si>
  <si>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</si>
  <si>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</si>
  <si>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</si>
  <si>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</si>
  <si>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</si>
  <si>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</si>
  <si>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</si>
  <si>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</si>
  <si>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</si>
  <si>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</si>
  <si>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</si>
  <si>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</si>
  <si>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</si>
  <si>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</si>
  <si>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</si>
  <si>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</si>
  <si>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</si>
  <si>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</si>
  <si>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</si>
  <si>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</si>
  <si>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</si>
  <si>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</si>
  <si>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</si>
  <si>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</si>
  <si>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</si>
  <si>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</si>
  <si>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</si>
  <si>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</si>
  <si>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</si>
  <si>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</si>
  <si>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</si>
  <si>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</si>
  <si>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</si>
  <si>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</si>
  <si>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</si>
  <si>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</si>
  <si>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</si>
  <si>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</si>
  <si>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</si>
  <si>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</si>
  <si>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</si>
  <si>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</si>
  <si>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</si>
  <si>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</si>
  <si>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</si>
  <si>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</si>
  <si>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</si>
  <si>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</si>
  <si>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</si>
  <si>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</si>
  <si>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</si>
  <si>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</si>
  <si>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</si>
  <si>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</si>
  <si>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</si>
  <si>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</si>
  <si>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</si>
  <si>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</si>
  <si>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</si>
  <si>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</si>
  <si>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</si>
  <si>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</si>
  <si>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</si>
  <si>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</si>
  <si>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</si>
  <si>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</si>
  <si>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</si>
  <si>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</si>
  <si>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</si>
  <si>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</si>
  <si>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</si>
  <si>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</si>
  <si>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</si>
  <si>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</si>
  <si>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</si>
  <si>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</si>
  <si>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</si>
  <si>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</si>
  <si>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</si>
  <si>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</si>
  <si>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</si>
  <si>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</si>
  <si>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</si>
  <si>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</si>
  <si>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</si>
  <si>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</si>
  <si>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</si>
  <si>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</si>
  <si>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</si>
  <si>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</si>
  <si>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</si>
  <si>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</si>
  <si>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</si>
  <si>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</si>
  <si>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</si>
  <si>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</si>
  <si>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</si>
  <si>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</si>
  <si>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</si>
  <si>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</si>
  <si>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</si>
  <si>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</si>
  <si>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</si>
  <si>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</si>
  <si>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</si>
  <si>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</si>
  <si>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</si>
  <si>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</si>
  <si>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</si>
  <si>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</si>
  <si>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</si>
  <si>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</si>
  <si>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</si>
  <si>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</si>
  <si>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</si>
  <si>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</si>
  <si>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</si>
  <si>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</si>
  <si>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</si>
  <si>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</si>
  <si>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</si>
  <si>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</si>
  <si>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</si>
  <si>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</si>
  <si>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</si>
  <si>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</si>
  <si>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</si>
  <si>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</si>
  <si>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</si>
  <si>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</si>
  <si>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</si>
  <si>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</si>
  <si>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</si>
  <si>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</si>
  <si>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</si>
  <si>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</si>
  <si>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</si>
  <si>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</si>
  <si>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</si>
  <si>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</si>
  <si>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</si>
  <si>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</si>
  <si>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</si>
  <si>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</si>
  <si>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</si>
  <si>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</si>
  <si>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</si>
  <si>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</si>
  <si>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</si>
  <si>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</si>
  <si>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</si>
  <si>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</si>
  <si>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</si>
  <si>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</si>
  <si>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</si>
  <si>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</si>
  <si>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</si>
  <si>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</si>
  <si>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</si>
  <si>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</si>
  <si>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</si>
  <si>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</si>
  <si>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</si>
  <si>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</si>
  <si>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</si>
  <si>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</si>
  <si>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</si>
  <si>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</si>
  <si>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</si>
  <si>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</si>
  <si>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</si>
  <si>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</si>
  <si>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</si>
  <si>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</si>
  <si>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</si>
  <si>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</si>
  <si>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</si>
  <si>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</si>
  <si>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</si>
  <si>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</si>
  <si>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</si>
  <si>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</si>
  <si>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</si>
  <si>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</si>
  <si>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</si>
  <si>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</si>
  <si>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</si>
  <si>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</si>
  <si>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</si>
  <si>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</si>
  <si>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</si>
  <si>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</si>
  <si>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</si>
  <si>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</si>
  <si>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</si>
  <si>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</si>
  <si>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</si>
  <si>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</si>
  <si>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</si>
  <si>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</si>
  <si>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</si>
  <si>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</si>
  <si>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</si>
  <si>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</si>
  <si>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</si>
  <si>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</si>
  <si>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</si>
  <si>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</si>
  <si>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</si>
  <si>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</si>
  <si>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</si>
  <si>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</si>
  <si>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</si>
  <si>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</si>
  <si>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</si>
  <si>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</si>
  <si>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</si>
  <si>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</si>
  <si>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</si>
  <si>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</si>
  <si>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</si>
  <si>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</si>
  <si>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</si>
  <si>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</si>
  <si>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</si>
  <si>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</si>
  <si>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</si>
  <si>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</si>
  <si>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</si>
  <si>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</si>
  <si>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</si>
  <si>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</si>
  <si>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</si>
  <si>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</si>
  <si>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</si>
  <si>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</si>
  <si>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</si>
  <si>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</si>
  <si>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</si>
  <si>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</si>
  <si>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</si>
  <si>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</si>
  <si>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</si>
  <si>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</si>
  <si>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</si>
  <si>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</si>
  <si>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</si>
  <si>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</si>
  <si>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</si>
  <si>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</si>
  <si>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</si>
  <si>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</si>
  <si>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</si>
  <si>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</si>
  <si>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</si>
  <si>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</si>
  <si>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</si>
  <si>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</si>
  <si>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</si>
  <si>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</si>
  <si>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</si>
  <si>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</si>
  <si>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</si>
  <si>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</si>
  <si>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</si>
  <si>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</si>
  <si>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</si>
  <si>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</si>
  <si>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</si>
  <si>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</si>
  <si>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</si>
  <si>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</si>
  <si>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</si>
  <si>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</si>
  <si>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</si>
  <si>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</si>
  <si>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</si>
  <si>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</si>
  <si>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</si>
  <si>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</si>
  <si>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</si>
  <si>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</si>
  <si>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</si>
  <si>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</si>
  <si>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</si>
  <si>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</si>
  <si>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</si>
  <si>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</si>
  <si>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</si>
  <si>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</si>
  <si>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</si>
  <si>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</si>
  <si>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</si>
  <si>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</si>
  <si>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</si>
  <si>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</si>
  <si>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</si>
  <si>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</si>
  <si>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</si>
  <si>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</si>
  <si>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</si>
  <si>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</si>
  <si>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</si>
  <si>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</si>
  <si>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</si>
  <si>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</si>
  <si>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</si>
  <si>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</si>
  <si>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</si>
  <si>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</si>
  <si>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</si>
  <si>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</si>
  <si>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</si>
  <si>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</si>
  <si>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</si>
  <si>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</si>
  <si>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</si>
  <si>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</si>
  <si>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</si>
  <si>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</si>
  <si>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</si>
  <si>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</si>
  <si>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</si>
  <si>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</si>
  <si>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</si>
  <si>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</si>
  <si>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</si>
  <si>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</si>
  <si>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</si>
  <si>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</si>
  <si>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</si>
  <si>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</si>
  <si>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</si>
  <si>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</si>
  <si>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</si>
  <si>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</si>
  <si>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</si>
  <si>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</si>
  <si>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</si>
  <si>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</si>
  <si>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</si>
  <si>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</si>
  <si>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</si>
  <si>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</si>
  <si>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</si>
  <si>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</si>
  <si>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</si>
  <si>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</si>
  <si>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</si>
  <si>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</si>
  <si>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</si>
  <si>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</si>
  <si>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</si>
  <si>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</si>
  <si>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</si>
  <si>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</si>
  <si>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</si>
  <si>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</si>
  <si>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</si>
  <si>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</si>
  <si>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</si>
  <si>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</si>
  <si>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</si>
  <si>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</si>
  <si>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</si>
  <si>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</si>
  <si>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</si>
  <si>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</si>
  <si>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</si>
  <si>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</si>
  <si>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</si>
  <si>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</si>
  <si>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</si>
  <si>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</si>
  <si>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</si>
  <si>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</si>
  <si>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</si>
  <si>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</si>
  <si>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</si>
  <si>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</si>
  <si>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</si>
  <si>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</si>
  <si>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</si>
  <si>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</si>
  <si>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</si>
  <si>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</si>
  <si>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</si>
  <si>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</si>
  <si>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</si>
  <si>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</si>
  <si>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</si>
  <si>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</si>
  <si>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</si>
  <si>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</si>
  <si>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</si>
  <si>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</si>
  <si>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</si>
  <si>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</si>
  <si>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</si>
  <si>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</si>
  <si>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</si>
  <si>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</si>
  <si>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</si>
  <si>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</si>
  <si>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</si>
  <si>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</si>
  <si>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</si>
  <si>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</si>
  <si>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</si>
  <si>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</si>
  <si>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</si>
  <si>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</si>
  <si>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</si>
  <si>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</si>
  <si>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</si>
  <si>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</si>
  <si>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</si>
  <si>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</si>
  <si>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</si>
  <si>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</si>
  <si>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</si>
  <si>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</si>
  <si>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</si>
  <si>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</si>
  <si>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</si>
  <si>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</si>
  <si>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</si>
  <si>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</si>
  <si>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</si>
  <si>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</si>
  <si>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</si>
  <si>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</si>
  <si>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</si>
  <si>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</si>
  <si>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</si>
  <si>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</si>
  <si>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</si>
  <si>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</si>
  <si>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</si>
  <si>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</si>
  <si>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</si>
  <si>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</si>
  <si>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</si>
  <si>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</si>
  <si>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</si>
  <si>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</si>
  <si>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</si>
  <si>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</si>
  <si>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</si>
  <si>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</si>
  <si>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</si>
  <si>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</si>
  <si>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</si>
  <si>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</si>
  <si>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</si>
  <si>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</si>
  <si>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</si>
  <si>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</si>
  <si>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</si>
  <si>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</si>
  <si>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</si>
  <si>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</si>
  <si>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</si>
  <si>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</si>
  <si>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</si>
  <si>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</si>
  <si>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</si>
  <si>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</si>
  <si>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</si>
  <si>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</si>
  <si>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</si>
  <si>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</si>
  <si>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</si>
  <si>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</si>
  <si>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</si>
  <si>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</si>
  <si>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</si>
  <si>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</si>
  <si>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</si>
  <si>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</si>
  <si>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</si>
  <si>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</si>
  <si>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</si>
  <si>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</si>
  <si>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</si>
  <si>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</si>
  <si>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</si>
  <si>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</si>
  <si>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</si>
  <si>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</si>
  <si>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</si>
  <si>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</si>
  <si>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</si>
  <si>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</si>
  <si>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</si>
  <si>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</si>
  <si>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</si>
  <si>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</si>
  <si>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</si>
  <si>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</si>
  <si>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</si>
  <si>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</si>
  <si>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</si>
  <si>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</si>
  <si>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</si>
  <si>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</si>
  <si>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</si>
  <si>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</si>
  <si>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</si>
  <si>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</si>
  <si>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</si>
  <si>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</si>
  <si>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</si>
  <si>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</si>
  <si>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</si>
  <si>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</si>
  <si>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</si>
  <si>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</si>
  <si>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</si>
  <si>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</si>
  <si>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</si>
  <si>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</si>
  <si>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</si>
  <si>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</si>
  <si>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</si>
  <si>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</si>
  <si>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</si>
  <si>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</si>
  <si>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</si>
  <si>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</si>
  <si>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</si>
  <si>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</si>
  <si>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</si>
  <si>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</si>
  <si>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</si>
  <si>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</si>
  <si>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</si>
  <si>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</si>
  <si>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</si>
  <si>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</si>
  <si>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</si>
  <si>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</si>
  <si>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</si>
  <si>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</si>
  <si>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</si>
  <si>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</si>
  <si>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</si>
  <si>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</si>
  <si>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</si>
  <si>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</si>
  <si>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</si>
  <si>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</si>
  <si>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</si>
  <si>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</si>
  <si>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</si>
  <si>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</si>
  <si>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</si>
  <si>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</si>
  <si>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</si>
  <si>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</si>
  <si>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</si>
  <si>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</si>
  <si>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</si>
  <si>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</si>
  <si>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</si>
  <si>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</si>
  <si>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</si>
  <si>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</si>
  <si>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</si>
  <si>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</si>
  <si>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</si>
  <si>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</si>
  <si>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</si>
  <si>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</si>
  <si>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</si>
  <si>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</si>
  <si>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</si>
  <si>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</si>
  <si>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</si>
  <si>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</si>
  <si>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</si>
  <si>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</si>
  <si>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</si>
  <si>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</si>
  <si>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</si>
  <si>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</si>
  <si>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</si>
  <si>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</si>
  <si>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</si>
  <si>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</si>
  <si>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</si>
  <si>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</si>
  <si>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</si>
  <si>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</si>
  <si>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</si>
  <si>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</si>
  <si>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</si>
  <si>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</si>
  <si>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</si>
  <si>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</si>
  <si>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</si>
  <si>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</si>
  <si>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</si>
  <si>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</si>
  <si>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</si>
  <si>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</si>
  <si>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</si>
  <si>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</si>
  <si>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</si>
  <si>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</si>
  <si>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</si>
  <si>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</si>
  <si>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</si>
  <si>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</si>
  <si>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</si>
  <si>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</si>
  <si>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</si>
  <si>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</si>
  <si>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</si>
  <si>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</si>
  <si>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</si>
  <si>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</si>
  <si>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</si>
  <si>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</si>
  <si>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</si>
  <si>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</si>
  <si>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</si>
  <si>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</si>
  <si>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</si>
  <si>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</si>
  <si>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</si>
  <si>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</si>
  <si>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</si>
  <si>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</si>
  <si>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</si>
  <si>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</si>
  <si>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</si>
  <si>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</si>
  <si>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</si>
  <si>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</si>
  <si>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</si>
  <si>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</si>
  <si>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</si>
  <si>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</si>
  <si>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</si>
  <si>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</si>
  <si>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</si>
  <si>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</si>
  <si>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</si>
  <si>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</si>
  <si>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</si>
  <si>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</si>
  <si>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</si>
  <si>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</si>
  <si>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</si>
  <si>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</si>
  <si>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</si>
  <si>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</si>
  <si>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</si>
  <si>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</si>
  <si>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</si>
  <si>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</si>
  <si>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</si>
  <si>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</si>
  <si>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</si>
  <si>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</si>
  <si>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</si>
  <si>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</si>
  <si>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</si>
  <si>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</si>
  <si>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</si>
  <si>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</si>
  <si>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</si>
  <si>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</si>
  <si>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</si>
  <si>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</si>
  <si>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</si>
  <si>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</si>
  <si>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</si>
  <si>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</si>
  <si>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</si>
  <si>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</si>
  <si>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</si>
  <si>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</si>
  <si>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</si>
  <si>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</si>
  <si>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</si>
  <si>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</si>
  <si>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</si>
  <si>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</si>
  <si>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</si>
  <si>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</si>
  <si>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</si>
  <si>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</si>
  <si>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</si>
  <si>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</si>
  <si>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</si>
  <si>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</si>
  <si>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</si>
  <si>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</si>
  <si>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</si>
  <si>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</si>
  <si>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</si>
  <si>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</si>
  <si>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</si>
  <si>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</si>
  <si>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</si>
  <si>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</si>
  <si>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</si>
  <si>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</si>
  <si>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</si>
  <si>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</si>
  <si>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</si>
  <si>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</si>
  <si>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</si>
  <si>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</si>
  <si>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</si>
  <si>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</si>
  <si>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</si>
  <si>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</si>
  <si>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</si>
  <si>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</si>
  <si>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</si>
  <si>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</si>
  <si>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</si>
  <si>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</si>
  <si>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</si>
  <si>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</si>
  <si>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</si>
  <si>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</si>
  <si>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</si>
  <si>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</si>
  <si>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</si>
  <si>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</si>
  <si>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</si>
  <si>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</si>
  <si>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</si>
  <si>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</si>
  <si>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</si>
  <si>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</si>
  <si>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</si>
  <si>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</si>
  <si>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</si>
  <si>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</si>
  <si>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</si>
  <si>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</si>
  <si>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</si>
  <si>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</si>
  <si>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</si>
  <si>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</si>
  <si>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</si>
  <si>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</si>
  <si>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</si>
  <si>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</si>
  <si>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</si>
  <si>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</si>
  <si>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</si>
  <si>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</si>
  <si>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</si>
  <si>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</si>
  <si>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</si>
  <si>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</si>
  <si>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</si>
  <si>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</si>
  <si>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</si>
  <si>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</si>
  <si>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</si>
  <si>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</si>
  <si>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</si>
  <si>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</si>
  <si>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</si>
  <si>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</si>
  <si>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</si>
  <si>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</si>
  <si>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</si>
  <si>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</si>
  <si>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</si>
  <si>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</si>
  <si>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</si>
  <si>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</si>
  <si>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</si>
  <si>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</si>
  <si>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</si>
  <si>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</si>
  <si>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</si>
  <si>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</si>
  <si>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</si>
  <si>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</si>
  <si>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</si>
  <si>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</si>
  <si>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</si>
  <si>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</si>
  <si>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</si>
  <si>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</si>
  <si>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</si>
  <si>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</si>
  <si>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</si>
  <si>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</si>
  <si>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</si>
  <si>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</si>
  <si>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</si>
  <si>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</si>
  <si>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</si>
  <si>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</si>
  <si>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</si>
  <si>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</si>
  <si>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</si>
  <si>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</si>
  <si>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</si>
  <si>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</si>
  <si>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</si>
  <si>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</si>
  <si>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</si>
  <si>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</si>
  <si>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</si>
  <si>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</si>
  <si>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</si>
  <si>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</si>
  <si>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</si>
  <si>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</si>
  <si>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</si>
  <si>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</si>
  <si>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</si>
  <si>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</si>
  <si>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</si>
  <si>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</si>
  <si>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</si>
  <si>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</si>
  <si>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</si>
  <si>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</si>
  <si>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</si>
  <si>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</si>
  <si>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</si>
  <si>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</si>
  <si>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</si>
  <si>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</si>
  <si>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</si>
  <si>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</si>
  <si>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</si>
  <si>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</si>
  <si>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</si>
  <si>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</si>
  <si>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</si>
  <si>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</si>
  <si>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</si>
  <si>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</si>
  <si>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</si>
  <si>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</si>
  <si>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</si>
  <si>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</si>
  <si>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</si>
  <si>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</si>
  <si>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</si>
  <si>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</si>
  <si>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</si>
  <si>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</si>
  <si>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</si>
  <si>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</si>
  <si>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</si>
  <si>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</si>
  <si>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</si>
  <si>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</si>
  <si>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</si>
  <si>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</si>
  <si>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</si>
  <si>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</si>
  <si>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</si>
  <si>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</si>
  <si>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</si>
  <si>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</si>
  <si>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</si>
  <si>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</si>
  <si>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</si>
  <si>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</si>
  <si>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</si>
  <si>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</si>
  <si>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</si>
  <si>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</si>
  <si>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</si>
  <si>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</si>
  <si>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</si>
  <si>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</si>
  <si>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</si>
  <si>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</si>
  <si>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</si>
  <si>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</si>
  <si>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</si>
  <si>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</si>
  <si>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</si>
  <si>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</si>
  <si>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</si>
  <si>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</si>
  <si>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</si>
  <si>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</si>
  <si>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</si>
  <si>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</si>
  <si>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</si>
  <si>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</si>
  <si>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</si>
  <si>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</si>
  <si>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</si>
  <si>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</si>
  <si>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</si>
  <si>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</si>
  <si>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</si>
  <si>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</si>
  <si>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</si>
  <si>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</si>
  <si>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</si>
  <si>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</si>
  <si>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</si>
  <si>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</si>
  <si>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</si>
  <si>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</si>
  <si>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</si>
  <si>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</si>
  <si>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</si>
  <si>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</si>
  <si>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</si>
  <si>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</si>
  <si>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</si>
  <si>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</si>
  <si>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</si>
  <si>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</si>
  <si>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</si>
  <si>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</si>
  <si>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</si>
  <si>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</si>
  <si>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</si>
  <si>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</si>
  <si>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</si>
  <si>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</si>
  <si>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</si>
  <si>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</si>
  <si>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</si>
  <si>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</si>
  <si>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</si>
  <si>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</si>
  <si>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</si>
  <si>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</si>
  <si>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</si>
  <si>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</si>
  <si>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</si>
  <si>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</si>
  <si>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</si>
  <si>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</si>
  <si>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</si>
  <si>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</si>
  <si>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</si>
  <si>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</si>
  <si>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</si>
  <si>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</si>
  <si>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</si>
  <si>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</si>
  <si>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</si>
  <si>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</si>
  <si>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</si>
  <si>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</si>
  <si>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</si>
  <si>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</si>
  <si>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</si>
  <si>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</si>
  <si>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</si>
  <si>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</si>
  <si>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</si>
  <si>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</si>
  <si>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</si>
  <si>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</si>
  <si>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</si>
  <si>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</si>
  <si>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</si>
  <si>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</si>
  <si>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</si>
  <si>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</si>
  <si>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</si>
  <si>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</si>
  <si>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</si>
  <si>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</si>
  <si>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</si>
  <si>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</si>
  <si>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</si>
  <si>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</si>
  <si>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</si>
  <si>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</si>
  <si>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</si>
  <si>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</si>
  <si>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</si>
  <si>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</si>
  <si>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</si>
  <si>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</si>
  <si>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</si>
  <si>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</si>
  <si>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</si>
  <si>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</si>
  <si>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</si>
  <si>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</si>
  <si>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</si>
  <si>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</si>
  <si>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</si>
  <si>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</si>
  <si>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</si>
  <si>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</si>
  <si>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</si>
  <si>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</si>
  <si>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</si>
  <si>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</si>
  <si>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</si>
  <si>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</si>
  <si>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</si>
  <si>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</si>
  <si>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</si>
  <si>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</si>
  <si>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</si>
  <si>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</si>
  <si>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</si>
  <si>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</si>
  <si>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</si>
  <si>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</si>
  <si>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</si>
  <si>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</si>
  <si>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</si>
  <si>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</si>
  <si>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</si>
  <si>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</si>
  <si>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</si>
  <si>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</si>
  <si>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</si>
  <si>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</si>
  <si>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</si>
  <si>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</si>
  <si>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</si>
  <si>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</si>
  <si>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</si>
  <si>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</si>
  <si>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</si>
  <si>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</si>
  <si>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</si>
  <si>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</si>
  <si>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</si>
  <si>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</si>
  <si>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</si>
  <si>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</si>
  <si>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</si>
  <si>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</si>
  <si>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</si>
  <si>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</si>
  <si>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</si>
  <si>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</si>
  <si>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</si>
  <si>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</si>
  <si>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</si>
  <si>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</si>
  <si>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</si>
  <si>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</si>
  <si>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</si>
  <si>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</si>
  <si>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</si>
  <si>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</si>
  <si>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</si>
  <si>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</si>
  <si>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</si>
  <si>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</si>
  <si>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</si>
  <si>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</si>
  <si>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</si>
  <si>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</si>
  <si>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</si>
  <si>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</si>
  <si>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</si>
  <si>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</si>
  <si>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</si>
  <si>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</si>
  <si>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</si>
  <si>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</si>
  <si>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</si>
  <si>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</si>
  <si>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</si>
  <si>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</si>
  <si>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</si>
  <si>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</si>
  <si>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</si>
  <si>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</si>
  <si>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</si>
  <si>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</si>
  <si>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</si>
  <si>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</si>
  <si>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</si>
  <si>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</si>
  <si>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</si>
  <si>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</si>
  <si>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</si>
  <si>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</si>
  <si>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</si>
  <si>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</si>
  <si>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</si>
  <si>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</si>
  <si>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</si>
  <si>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</si>
  <si>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</si>
  <si>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</si>
  <si>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</si>
  <si>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</si>
  <si>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</si>
  <si>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</si>
  <si>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</si>
  <si>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</si>
  <si>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</si>
  <si>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</si>
  <si>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</si>
  <si>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</si>
  <si>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</si>
  <si>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</si>
  <si>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</si>
  <si>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</si>
  <si>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</si>
  <si>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</si>
  <si>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</si>
  <si>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</si>
  <si>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</si>
  <si>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</si>
  <si>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</si>
  <si>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</si>
  <si>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</si>
  <si>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</si>
  <si>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</si>
  <si>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</si>
  <si>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</si>
  <si>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</si>
  <si>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</si>
  <si>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</si>
  <si>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</si>
  <si>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</si>
  <si>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</si>
  <si>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</si>
  <si>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</si>
  <si>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</si>
  <si>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</si>
  <si>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</si>
  <si>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</si>
  <si>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</si>
  <si>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</si>
  <si>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</si>
  <si>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</si>
  <si>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</si>
  <si>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</si>
  <si>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</si>
  <si>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</si>
  <si>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</si>
  <si>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</si>
  <si>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</si>
  <si>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</si>
  <si>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</si>
  <si>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</si>
  <si>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</si>
  <si>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</si>
  <si>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</si>
  <si>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</si>
  <si>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</si>
  <si>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</si>
  <si>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</si>
  <si>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</si>
  <si>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</si>
  <si>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</si>
  <si>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</si>
  <si>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</si>
  <si>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</si>
  <si>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</si>
  <si>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</si>
  <si>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</si>
  <si>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</si>
  <si>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</si>
  <si>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</si>
  <si>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</si>
  <si>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</si>
  <si>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</si>
  <si>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</si>
  <si>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</si>
  <si>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</si>
  <si>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</si>
  <si>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</si>
  <si>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</si>
  <si>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</si>
  <si>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</si>
  <si>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</si>
  <si>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</si>
  <si>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</si>
  <si>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</si>
  <si>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</si>
  <si>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</si>
  <si>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</si>
  <si>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</si>
  <si>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</si>
  <si>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</si>
  <si>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</si>
  <si>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</si>
  <si>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</si>
  <si>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</si>
  <si>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</si>
  <si>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</si>
  <si>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</si>
  <si>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</si>
  <si>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</si>
  <si>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</si>
  <si>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</si>
  <si>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</si>
  <si>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</si>
  <si>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</si>
  <si>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</si>
  <si>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</si>
  <si>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</si>
  <si>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</si>
  <si>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</si>
  <si>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</si>
  <si>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</si>
  <si>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</si>
  <si>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</si>
  <si>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</si>
  <si>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</si>
  <si>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</si>
  <si>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</si>
  <si>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</si>
  <si>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</si>
  <si>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</si>
  <si>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</si>
  <si>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</si>
  <si>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</si>
  <si>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</si>
  <si>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</si>
  <si>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</si>
  <si>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</si>
  <si>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</si>
  <si>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</si>
  <si>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</si>
  <si>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</si>
  <si>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</si>
  <si>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</si>
  <si>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</si>
  <si>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</si>
  <si>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</si>
  <si>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</si>
  <si>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</si>
  <si>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</si>
  <si>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</si>
  <si>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</si>
  <si>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</si>
  <si>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</si>
  <si>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</si>
  <si>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</si>
  <si>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</si>
  <si>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</si>
  <si>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</si>
  <si>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</si>
  <si>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</si>
  <si>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</si>
  <si>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</si>
  <si>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</si>
  <si>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</si>
  <si>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</si>
  <si>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</si>
  <si>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</si>
  <si>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</si>
  <si>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</si>
  <si>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</si>
  <si>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</si>
  <si>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</si>
  <si>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</si>
  <si>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</si>
  <si>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</si>
  <si>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</si>
  <si>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</si>
  <si>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</si>
  <si>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</si>
  <si>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</si>
  <si>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</si>
  <si>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</si>
  <si>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</si>
  <si>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</si>
  <si>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</si>
  <si>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</si>
  <si>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</si>
  <si>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</si>
  <si>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</si>
  <si>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</si>
  <si>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</si>
  <si>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</si>
  <si>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</si>
  <si>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</si>
  <si>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</si>
  <si>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</si>
  <si>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</si>
  <si>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</si>
  <si>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</si>
  <si>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</si>
  <si>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</si>
  <si>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</si>
  <si>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</si>
  <si>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</si>
  <si>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</si>
  <si>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</si>
  <si>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</si>
  <si>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</si>
  <si>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</si>
  <si>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</si>
  <si>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</si>
  <si>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</si>
  <si>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</si>
  <si>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</si>
  <si>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</si>
  <si>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</si>
  <si>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</si>
  <si>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</si>
  <si>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</si>
  <si>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</si>
  <si>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</si>
  <si>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</si>
  <si>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</si>
  <si>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</si>
  <si>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</si>
  <si>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</si>
  <si>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</si>
  <si>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</si>
  <si>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</si>
  <si>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</si>
  <si>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</si>
  <si>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</si>
  <si>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</si>
  <si>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</si>
  <si>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</si>
  <si>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</si>
  <si>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</si>
  <si>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</si>
  <si>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</si>
  <si>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</si>
  <si>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</si>
  <si>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</si>
  <si>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</si>
  <si>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</si>
  <si>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</si>
  <si>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</si>
  <si>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</si>
  <si>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</si>
  <si>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</si>
  <si>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</si>
  <si>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</si>
  <si>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</si>
  <si>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</si>
  <si>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</si>
  <si>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</si>
  <si>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</si>
  <si>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</si>
  <si>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</si>
  <si>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</si>
  <si>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</si>
  <si>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</si>
  <si>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</si>
  <si>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</si>
  <si>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</si>
  <si>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</si>
  <si>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</si>
  <si>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</si>
  <si>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</si>
  <si>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</si>
  <si>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</si>
  <si>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</si>
  <si>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</si>
  <si>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</si>
  <si>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</si>
  <si>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</si>
  <si>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</si>
  <si>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</si>
  <si>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</si>
  <si>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</si>
  <si>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</si>
  <si>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</si>
  <si>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</si>
  <si>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</si>
  <si>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</si>
  <si>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</si>
  <si>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</si>
  <si>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</si>
  <si>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</si>
  <si>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</si>
  <si>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</si>
  <si>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</si>
  <si>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</si>
  <si>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</si>
  <si>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</si>
  <si>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</si>
  <si>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</si>
  <si>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</si>
  <si>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</si>
  <si>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</si>
  <si>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</si>
  <si>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</si>
  <si>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</si>
  <si>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</si>
  <si>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</si>
  <si>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</si>
  <si>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</si>
  <si>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</si>
  <si>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</si>
  <si>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</si>
  <si>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</si>
  <si>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</si>
  <si>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</si>
  <si>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</si>
  <si>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</si>
  <si>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</si>
  <si>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</si>
  <si>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</si>
  <si>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</si>
  <si>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</si>
  <si>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</si>
  <si>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</si>
  <si>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</si>
  <si>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</si>
  <si>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</si>
  <si>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</si>
  <si>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</si>
  <si>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</si>
  <si>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</si>
  <si>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</si>
  <si>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</si>
  <si>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</si>
  <si>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</si>
  <si>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</si>
  <si>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</si>
  <si>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</si>
  <si>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</si>
  <si>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</si>
  <si>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</si>
  <si>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</si>
  <si>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</si>
  <si>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</si>
  <si>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</si>
  <si>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</si>
  <si>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</si>
  <si>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</si>
  <si>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</si>
  <si>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</si>
  <si>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</si>
  <si>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</si>
  <si>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</si>
  <si>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</si>
  <si>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</si>
  <si>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</si>
  <si>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</si>
  <si>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</si>
  <si>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</si>
  <si>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</si>
  <si>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</si>
  <si>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</si>
  <si>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</si>
  <si>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</si>
  <si>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</si>
  <si>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</si>
  <si>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</si>
  <si>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</si>
  <si>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</si>
  <si>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</si>
  <si>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</si>
  <si>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</si>
  <si>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</si>
  <si>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</si>
  <si>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</si>
  <si>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</si>
  <si>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</si>
  <si>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</si>
  <si>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</si>
  <si>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</si>
  <si>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</si>
  <si>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</si>
  <si>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</si>
  <si>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</si>
  <si>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</si>
  <si>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</si>
  <si>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</si>
  <si>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</si>
  <si>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</si>
  <si>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</si>
  <si>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</si>
  <si>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</si>
  <si>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</si>
  <si>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</si>
  <si>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</si>
  <si>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</si>
  <si>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</si>
  <si>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</si>
  <si>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</si>
  <si>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</si>
  <si>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</si>
  <si>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</si>
  <si>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</si>
  <si>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</si>
  <si>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</si>
  <si>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</si>
  <si>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</si>
  <si>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</si>
  <si>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</si>
  <si>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</si>
  <si>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</si>
  <si>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</si>
  <si>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</si>
  <si>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</si>
  <si>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</si>
  <si>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</si>
  <si>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</si>
  <si>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</si>
  <si>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</si>
  <si>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</si>
  <si>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</si>
  <si>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</si>
  <si>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</si>
  <si>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</si>
  <si>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</si>
  <si>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</si>
  <si>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</si>
  <si>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</si>
  <si>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</si>
  <si>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</si>
  <si>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</si>
  <si>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</si>
  <si>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</si>
  <si>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</si>
  <si>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</si>
  <si>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</si>
  <si>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</si>
  <si>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</si>
  <si>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</si>
  <si>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</si>
  <si>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</si>
  <si>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</si>
  <si>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</si>
  <si>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</si>
  <si>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</si>
  <si>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</si>
  <si>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</si>
  <si>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</si>
  <si>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</si>
  <si>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</si>
  <si>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</si>
  <si>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</si>
  <si>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</si>
  <si>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</si>
  <si>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</si>
  <si>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</si>
  <si>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</si>
  <si>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</si>
  <si>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</si>
  <si>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</si>
  <si>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</si>
  <si>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</si>
  <si>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</si>
  <si>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</si>
  <si>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</si>
  <si>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</si>
  <si>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</si>
  <si>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</si>
  <si>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</si>
  <si>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</si>
  <si>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</si>
  <si>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</si>
  <si>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</si>
  <si>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</si>
  <si>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</si>
  <si>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</si>
  <si>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</si>
  <si>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</si>
  <si>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</si>
  <si>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</si>
  <si>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</si>
  <si>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</si>
  <si>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</si>
  <si>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</si>
  <si>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</si>
  <si>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</si>
  <si>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</si>
  <si>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</si>
  <si>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</si>
  <si>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</si>
  <si>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</si>
  <si>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</si>
  <si>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</si>
  <si>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</si>
  <si>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</si>
  <si>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</si>
  <si>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</si>
  <si>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</si>
  <si>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</si>
  <si>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</si>
  <si>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</si>
  <si>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</si>
  <si>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</si>
  <si>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</si>
  <si>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</si>
  <si>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</si>
  <si>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</si>
  <si>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</si>
  <si>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</si>
  <si>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</si>
  <si>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</si>
  <si>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</si>
  <si>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</si>
  <si>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</si>
  <si>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</si>
  <si>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</si>
  <si>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</si>
  <si>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</si>
  <si>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</si>
  <si>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</si>
  <si>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</si>
  <si>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</si>
  <si>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</si>
  <si>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</si>
  <si>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</si>
  <si>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</si>
  <si>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</si>
  <si>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</si>
  <si>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</si>
  <si>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</si>
  <si>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</si>
  <si>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</si>
  <si>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</si>
  <si>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</si>
  <si>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</si>
  <si>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</si>
  <si>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</si>
  <si>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</si>
  <si>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</si>
  <si>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</si>
  <si>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</si>
  <si>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</si>
  <si>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</si>
  <si>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</si>
  <si>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</si>
  <si>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</si>
  <si>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</si>
  <si>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</si>
  <si>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</si>
  <si>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</si>
  <si>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</si>
  <si>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</si>
  <si>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</si>
  <si>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</si>
  <si>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</si>
  <si>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</si>
  <si>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</si>
  <si>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</si>
  <si>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</si>
  <si>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</si>
  <si>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</si>
  <si>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</si>
  <si>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</si>
  <si>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</si>
  <si>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</si>
  <si>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</si>
  <si>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</si>
  <si>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</si>
  <si>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</si>
  <si>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</si>
  <si>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</si>
  <si>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</si>
  <si>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</si>
  <si>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</si>
  <si>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</si>
  <si>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</si>
  <si>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</si>
  <si>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</si>
  <si>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</si>
  <si>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</si>
  <si>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</si>
  <si>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</si>
  <si>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</si>
  <si>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</si>
  <si>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</si>
  <si>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</si>
  <si>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</si>
  <si>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</si>
  <si>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</si>
  <si>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</si>
  <si>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</si>
  <si>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</si>
  <si>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</si>
  <si>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</si>
  <si>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</si>
  <si>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</si>
  <si>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</si>
  <si>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</si>
  <si>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</si>
  <si>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</si>
  <si>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</si>
  <si>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</si>
  <si>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</si>
  <si>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</si>
  <si>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</si>
  <si>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</si>
  <si>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</si>
  <si>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</si>
  <si>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</si>
  <si>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</si>
  <si>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</si>
  <si>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</si>
  <si>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</si>
  <si>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</si>
  <si>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</si>
  <si>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</si>
  <si>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</si>
  <si>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</si>
  <si>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</si>
  <si>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</si>
  <si>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</si>
  <si>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</si>
  <si>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</si>
  <si>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</si>
  <si>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</si>
  <si>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</si>
  <si>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</si>
  <si>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</si>
  <si>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</si>
  <si>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</si>
  <si>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</si>
  <si>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</si>
  <si>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</si>
  <si>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</si>
  <si>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</si>
  <si>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</si>
  <si>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</si>
  <si>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</si>
  <si>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</si>
  <si>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</si>
  <si>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</si>
  <si>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</si>
  <si>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</si>
  <si>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</si>
  <si>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</si>
  <si>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</si>
  <si>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</si>
  <si>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</si>
  <si>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</si>
  <si>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</si>
  <si>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</si>
  <si>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</si>
  <si>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</si>
  <si>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</si>
  <si>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</si>
  <si>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</si>
  <si>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</si>
  <si>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</si>
  <si>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</si>
  <si>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</si>
  <si>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</si>
  <si>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</si>
  <si>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</si>
  <si>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</si>
  <si>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</si>
  <si>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</si>
  <si>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</si>
  <si>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</si>
  <si>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</si>
  <si>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</si>
  <si>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</si>
  <si>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</si>
  <si>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</si>
  <si>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</si>
  <si>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</si>
  <si>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</si>
  <si>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</si>
  <si>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</si>
  <si>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</si>
  <si>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</si>
  <si>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</si>
  <si>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</si>
  <si>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</si>
  <si>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</si>
  <si>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</si>
  <si>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</si>
  <si>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</si>
  <si>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</si>
  <si>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</si>
  <si>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</si>
  <si>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</si>
  <si>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</si>
  <si>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</si>
  <si>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</si>
  <si>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</si>
  <si>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</si>
  <si>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</si>
  <si>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</si>
  <si>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</si>
  <si>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</si>
  <si>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</si>
  <si>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</si>
  <si>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</si>
  <si>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</si>
  <si>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</si>
  <si>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</si>
  <si>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</si>
  <si>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</si>
  <si>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</si>
  <si>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</si>
  <si>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</si>
  <si>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</si>
  <si>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</si>
  <si>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</si>
  <si>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</si>
  <si>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</si>
  <si>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</si>
  <si>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</si>
  <si>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</si>
  <si>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</si>
  <si>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</si>
  <si>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</si>
  <si>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</si>
  <si>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</si>
  <si>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</si>
  <si>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</si>
  <si>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</si>
  <si>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</si>
  <si>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</si>
  <si>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</si>
  <si>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</si>
  <si>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</si>
  <si>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</si>
  <si>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</si>
  <si>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</si>
  <si>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</si>
  <si>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</si>
  <si>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</si>
  <si>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</si>
  <si>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</si>
  <si>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</si>
  <si>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</si>
  <si>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</si>
  <si>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</si>
  <si>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</si>
  <si>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</si>
  <si>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</si>
  <si>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</si>
  <si>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</si>
  <si>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</si>
  <si>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</si>
  <si>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</si>
  <si>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</si>
  <si>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</si>
  <si>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</si>
  <si>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</si>
  <si>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</si>
  <si>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</si>
  <si>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</si>
  <si>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</si>
  <si>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</si>
  <si>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</si>
  <si>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</si>
  <si>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</si>
  <si>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</si>
  <si>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</si>
  <si>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</si>
  <si>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</si>
  <si>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</si>
  <si>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</si>
  <si>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</si>
  <si>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</si>
  <si>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</si>
  <si>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</si>
  <si>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</si>
  <si>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</si>
  <si>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</si>
  <si>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</si>
  <si>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</si>
  <si>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</si>
  <si>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</si>
  <si>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</si>
  <si>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</si>
  <si>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</si>
  <si>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</si>
  <si>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</si>
  <si>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</si>
  <si>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</si>
  <si>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</si>
  <si>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</si>
  <si>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</si>
  <si>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</si>
  <si>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</si>
  <si>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</si>
  <si>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</si>
  <si>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</si>
  <si>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</si>
  <si>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</si>
  <si>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</si>
  <si>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</si>
  <si>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</si>
  <si>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</si>
  <si>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</si>
  <si>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</si>
  <si>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</si>
  <si>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</si>
  <si>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</si>
  <si>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</si>
  <si>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</si>
  <si>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</si>
  <si>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</si>
  <si>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</si>
  <si>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</si>
  <si>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</si>
  <si>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</si>
  <si>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</si>
  <si>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</si>
  <si>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</si>
  <si>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</si>
  <si>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</si>
  <si>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</si>
  <si>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</si>
  <si>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</si>
  <si>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</si>
  <si>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</si>
  <si>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</si>
  <si>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</si>
  <si>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</si>
  <si>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</si>
  <si>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</si>
  <si>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</si>
  <si>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</si>
  <si>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</si>
  <si>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</si>
  <si>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</si>
  <si>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</si>
  <si>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</si>
  <si>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</si>
  <si>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</si>
  <si>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</si>
  <si>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</si>
  <si>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</si>
  <si>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</si>
  <si>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</si>
  <si>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</si>
  <si>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</si>
  <si>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</si>
  <si>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</si>
  <si>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</si>
  <si>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</si>
  <si>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</si>
  <si>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</si>
  <si>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</si>
  <si>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</si>
  <si>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</si>
  <si>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</si>
  <si>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</si>
  <si>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</si>
  <si>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</si>
  <si>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</si>
  <si>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</si>
  <si>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</si>
  <si>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</si>
  <si>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</si>
  <si>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</si>
  <si>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</si>
  <si>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</si>
  <si>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</si>
  <si>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</si>
  <si>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</si>
  <si>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</si>
  <si>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</si>
  <si>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</si>
  <si>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</si>
  <si>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</si>
  <si>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</si>
  <si>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</si>
  <si>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</si>
  <si>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</si>
  <si>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</si>
  <si>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</si>
  <si>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</si>
  <si>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</si>
  <si>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</si>
  <si>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</si>
  <si>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</si>
  <si>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</si>
  <si>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</si>
  <si>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</si>
  <si>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</si>
  <si>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</si>
  <si>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</si>
  <si>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</si>
  <si>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</si>
  <si>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</si>
  <si>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</si>
  <si>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</si>
  <si>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</si>
  <si>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</si>
  <si>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</si>
  <si>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</si>
  <si>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</si>
  <si>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</si>
  <si>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</si>
  <si>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</si>
  <si>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</si>
  <si>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</si>
  <si>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</si>
  <si>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</si>
  <si>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</si>
  <si>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</si>
  <si>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</si>
  <si>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</si>
  <si>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</si>
  <si>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</si>
  <si>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</si>
  <si>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</si>
  <si>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</si>
  <si>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</si>
  <si>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</si>
  <si>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</si>
  <si>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</si>
  <si>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</si>
  <si>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</si>
  <si>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</si>
  <si>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</si>
  <si>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</si>
  <si>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</si>
  <si>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</si>
  <si>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</si>
  <si>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</si>
  <si>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</si>
  <si>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</si>
  <si>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</si>
  <si>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</si>
  <si>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</si>
  <si>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</si>
  <si>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</si>
  <si>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</si>
  <si>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</si>
  <si>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</si>
  <si>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</si>
  <si>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</si>
  <si>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</si>
  <si>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</si>
  <si>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</si>
  <si>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</si>
  <si>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</si>
  <si>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</si>
  <si>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</si>
  <si>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</si>
  <si>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</si>
  <si>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</si>
  <si>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</si>
  <si>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</si>
  <si>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</si>
  <si>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</si>
  <si>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</si>
  <si>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</si>
  <si>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</si>
  <si>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</si>
  <si>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</si>
  <si>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</si>
  <si>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</si>
  <si>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</si>
  <si>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</si>
  <si>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</si>
  <si>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</si>
  <si>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</si>
  <si>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</si>
  <si>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</si>
  <si>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</si>
  <si>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</si>
  <si>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</si>
  <si>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</si>
  <si>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</si>
  <si>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</si>
  <si>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</si>
  <si>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</si>
  <si>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</si>
  <si>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</si>
  <si>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</si>
  <si>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</si>
  <si>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</si>
  <si>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</si>
  <si>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</si>
  <si>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</si>
  <si>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</si>
  <si>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</si>
  <si>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</si>
  <si>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</si>
  <si>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</si>
  <si>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</si>
  <si>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</si>
  <si>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</si>
  <si>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</si>
  <si>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</si>
  <si>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</si>
  <si>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</si>
  <si>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</si>
  <si>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</si>
  <si>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</si>
  <si>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</si>
  <si>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</si>
  <si>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</si>
  <si>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</si>
  <si>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</si>
  <si>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</si>
  <si>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</si>
  <si>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</si>
  <si>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</si>
  <si>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</si>
  <si>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</si>
  <si>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</si>
  <si>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</si>
  <si>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</si>
  <si>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</si>
  <si>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</si>
  <si>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</si>
  <si>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</si>
  <si>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</si>
  <si>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</si>
  <si>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</si>
  <si>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</si>
  <si>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</si>
  <si>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</si>
  <si>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</si>
  <si>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</si>
  <si>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</si>
  <si>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</si>
  <si>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</si>
  <si>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</si>
  <si>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</si>
  <si>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</si>
  <si>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</si>
  <si>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</si>
  <si>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</si>
  <si>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</si>
  <si>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</si>
  <si>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</si>
  <si>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</si>
  <si>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</si>
  <si>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</si>
  <si>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</si>
  <si>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</si>
  <si>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</si>
  <si>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</si>
  <si>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</si>
  <si>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</si>
  <si>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</si>
  <si>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</si>
  <si>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</si>
  <si>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</si>
  <si>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</si>
  <si>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</si>
  <si>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</si>
  <si>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</si>
  <si>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</si>
  <si>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</si>
  <si>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</si>
  <si>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</si>
  <si>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</si>
  <si>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</si>
  <si>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</si>
  <si>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</si>
  <si>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</si>
  <si>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</si>
  <si>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</si>
  <si>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</si>
  <si>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</si>
  <si>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</si>
  <si>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</si>
  <si>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</si>
  <si>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</si>
  <si>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</si>
  <si>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</si>
  <si>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</si>
  <si>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</si>
  <si>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</si>
  <si>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</si>
  <si>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</si>
  <si>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</si>
  <si>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</si>
  <si>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</si>
  <si>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</si>
  <si>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</si>
  <si>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</si>
  <si>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</si>
  <si>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</si>
  <si>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</si>
  <si>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</si>
  <si>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</si>
  <si>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</si>
  <si>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</si>
  <si>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</si>
  <si>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</si>
  <si>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</si>
  <si>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</si>
  <si>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</si>
  <si>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</si>
  <si>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</si>
  <si>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</si>
  <si>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</si>
  <si>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</si>
  <si>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</si>
  <si>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</si>
  <si>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</si>
  <si>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</si>
  <si>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</si>
  <si>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</si>
  <si>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</si>
  <si>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</si>
  <si>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</si>
  <si>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</si>
  <si>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</si>
  <si>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</si>
  <si>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</si>
  <si>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</si>
  <si>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</si>
  <si>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</si>
  <si>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</si>
  <si>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</si>
  <si>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</si>
  <si>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</si>
  <si>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</si>
  <si>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</si>
  <si>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</si>
  <si>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</si>
  <si>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</si>
  <si>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</si>
  <si>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</si>
  <si>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</si>
  <si>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</si>
  <si>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</si>
  <si>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</si>
  <si>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</si>
  <si>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</si>
  <si>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</si>
  <si>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</si>
  <si>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</si>
  <si>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</si>
  <si>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</si>
  <si>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</si>
  <si>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</si>
  <si>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</si>
  <si>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</si>
  <si>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</si>
  <si>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</si>
  <si>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</si>
  <si>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</si>
  <si>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</si>
  <si>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</si>
  <si>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</si>
  <si>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</si>
  <si>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</si>
  <si>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</si>
  <si>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</si>
  <si>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</si>
  <si>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</si>
  <si>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</si>
  <si>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</si>
  <si>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</si>
  <si>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</si>
  <si>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</si>
  <si>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</si>
  <si>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</si>
  <si>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</si>
  <si>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</si>
  <si>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</si>
  <si>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</si>
  <si>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</si>
  <si>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</si>
  <si>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</si>
  <si>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</si>
  <si>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</si>
  <si>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</si>
  <si>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</si>
  <si>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</si>
  <si>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</si>
  <si>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</si>
  <si>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</si>
  <si>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</si>
  <si>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</si>
  <si>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</si>
  <si>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</si>
  <si>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</si>
  <si>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</si>
  <si>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</si>
  <si>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</si>
  <si>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</si>
  <si>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</si>
  <si>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</si>
  <si>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</si>
  <si>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</si>
  <si>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</si>
  <si>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</si>
  <si>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</si>
  <si>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</si>
  <si>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</si>
  <si>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</si>
  <si>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</si>
  <si>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</si>
  <si>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</si>
  <si>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</si>
  <si>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</si>
  <si>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</si>
  <si>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</si>
  <si>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</si>
  <si>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</si>
  <si>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</si>
  <si>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</si>
  <si>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</si>
  <si>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</si>
  <si>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</si>
  <si>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</si>
  <si>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</si>
  <si>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</si>
  <si>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</si>
  <si>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</si>
  <si>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</si>
  <si>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</si>
  <si>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</si>
  <si>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</si>
  <si>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</si>
  <si>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</si>
  <si>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</si>
  <si>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</si>
  <si>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</si>
  <si>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</si>
  <si>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</si>
  <si>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</si>
  <si>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</si>
  <si>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</si>
  <si>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</si>
  <si>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</si>
  <si>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</si>
  <si>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</si>
  <si>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</si>
  <si>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</si>
  <si>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</si>
  <si>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</si>
  <si>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</si>
  <si>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</si>
  <si>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</si>
  <si>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</si>
  <si>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</si>
  <si>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</si>
  <si>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</si>
  <si>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</si>
  <si>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</si>
  <si>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</si>
  <si>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</si>
  <si>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</si>
  <si>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</si>
  <si>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</si>
  <si>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</si>
  <si>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</si>
  <si>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</si>
  <si>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</si>
  <si>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</si>
  <si>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</si>
  <si>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</si>
  <si>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</si>
  <si>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</si>
  <si>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</si>
  <si>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</si>
  <si>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</si>
  <si>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</si>
  <si>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</si>
  <si>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</si>
  <si>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</si>
  <si>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</si>
  <si>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</si>
  <si>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</si>
  <si>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</si>
  <si>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</si>
  <si>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</si>
  <si>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</si>
  <si>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</si>
  <si>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</si>
  <si>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</si>
  <si>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</si>
  <si>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</si>
  <si>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</si>
  <si>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</si>
  <si>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</si>
  <si>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</si>
  <si>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</si>
  <si>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</si>
  <si>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</si>
  <si>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</si>
  <si>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</si>
  <si>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</si>
  <si>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</si>
  <si>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</si>
  <si>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</si>
  <si>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</si>
  <si>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</si>
  <si>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</si>
  <si>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</si>
  <si>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</si>
  <si>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</si>
  <si>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</si>
  <si>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</si>
  <si>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</si>
  <si>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</si>
  <si>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</si>
  <si>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</si>
  <si>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</si>
  <si>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</si>
  <si>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</si>
  <si>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</si>
  <si>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</si>
  <si>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</si>
  <si>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</si>
  <si>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</si>
  <si>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</si>
  <si>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</si>
  <si>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</si>
  <si>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</si>
  <si>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</si>
  <si>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</si>
  <si>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</si>
  <si>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</si>
  <si>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</si>
  <si>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</si>
  <si>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</si>
  <si>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</si>
  <si>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</si>
  <si>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</si>
  <si>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</si>
  <si>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</si>
  <si>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</si>
  <si>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</si>
  <si>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</si>
  <si>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</si>
  <si>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</si>
  <si>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</si>
  <si>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</si>
  <si>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</si>
  <si>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</si>
  <si>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</si>
  <si>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</si>
  <si>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</si>
  <si>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</si>
  <si>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</si>
  <si>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</si>
  <si>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</si>
  <si>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</si>
  <si>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</si>
  <si>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</si>
  <si>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</si>
  <si>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</si>
  <si>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</si>
  <si>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</si>
  <si>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</si>
  <si>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</si>
  <si>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</si>
  <si>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</si>
  <si>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</si>
  <si>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</si>
  <si>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</si>
  <si>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</si>
  <si>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</si>
  <si>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</si>
  <si>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</si>
  <si>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</si>
  <si>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</si>
  <si>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</si>
  <si>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</si>
  <si>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</si>
  <si>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</si>
  <si>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</si>
  <si>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</si>
  <si>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</si>
  <si>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</si>
  <si>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</si>
  <si>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</si>
  <si>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</si>
  <si>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</si>
  <si>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</si>
  <si>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</si>
  <si>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</si>
  <si>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</si>
  <si>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</si>
  <si>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</si>
  <si>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</si>
  <si>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</si>
  <si>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</si>
  <si>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</si>
  <si>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</si>
  <si>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</si>
  <si>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</si>
  <si>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</si>
  <si>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</si>
  <si>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</si>
  <si>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</si>
  <si>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</si>
  <si>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</si>
  <si>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</si>
  <si>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</si>
  <si>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</si>
  <si>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</si>
  <si>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</si>
  <si>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</si>
  <si>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</si>
  <si>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</si>
  <si>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</si>
  <si>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</si>
  <si>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</si>
  <si>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</si>
  <si>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</si>
  <si>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</si>
  <si>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</si>
  <si>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</si>
  <si>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</si>
  <si>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</si>
  <si>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</si>
  <si>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</si>
  <si>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</si>
  <si>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</si>
  <si>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</si>
  <si>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</si>
  <si>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</si>
  <si>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</si>
  <si>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</si>
  <si>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</si>
  <si>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</si>
  <si>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</si>
  <si>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</si>
  <si>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</si>
  <si>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</si>
  <si>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</si>
  <si>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</si>
  <si>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</si>
  <si>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</si>
  <si>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</si>
  <si>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</si>
  <si>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</si>
  <si>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</si>
  <si>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</si>
  <si>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</si>
  <si>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</si>
  <si>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</si>
  <si>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</si>
  <si>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</si>
  <si>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</si>
  <si>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</si>
  <si>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</si>
  <si>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</si>
  <si>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</si>
  <si>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</si>
  <si>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</si>
  <si>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</si>
  <si>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</si>
  <si>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</si>
  <si>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</si>
  <si>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</si>
  <si>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</si>
  <si>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</si>
  <si>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</si>
  <si>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</si>
  <si>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</si>
  <si>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</si>
  <si>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</si>
  <si>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</si>
  <si>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</si>
  <si>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</si>
  <si>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</si>
  <si>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</si>
  <si>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</si>
  <si>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</si>
  <si>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</si>
  <si>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</si>
  <si>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</si>
  <si>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</si>
  <si>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</si>
  <si>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</si>
  <si>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</si>
  <si>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</si>
  <si>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</si>
  <si>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</si>
  <si>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</si>
  <si>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</si>
  <si>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</si>
  <si>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</si>
  <si>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</si>
  <si>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</si>
  <si>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</si>
  <si>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</si>
  <si>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</si>
  <si>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</si>
  <si>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</si>
  <si>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</si>
  <si>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</si>
  <si>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</si>
  <si>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</si>
  <si>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</si>
  <si>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</si>
  <si>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</si>
  <si>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</si>
  <si>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</si>
  <si>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</si>
  <si>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</si>
  <si>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</si>
  <si>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</si>
  <si>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</si>
  <si>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</si>
  <si>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</si>
  <si>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</si>
  <si>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</si>
  <si>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</si>
  <si>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</si>
  <si>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</si>
  <si>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</si>
  <si>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</si>
  <si>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</si>
  <si>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</si>
  <si>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</si>
  <si>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</si>
  <si>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</si>
  <si>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</si>
  <si>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</si>
  <si>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</si>
  <si>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</si>
  <si>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</si>
  <si>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</si>
  <si>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</si>
  <si>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</si>
  <si>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</si>
  <si>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</si>
  <si>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</si>
  <si>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</si>
  <si>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</si>
  <si>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</si>
  <si>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</si>
  <si>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</si>
  <si>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</si>
  <si>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</si>
  <si>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</si>
  <si>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</si>
  <si>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</si>
  <si>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</si>
  <si>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</si>
  <si>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</si>
  <si>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</si>
  <si>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</si>
  <si>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</si>
  <si>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</si>
  <si>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</si>
  <si>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</si>
  <si>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</si>
  <si>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</si>
  <si>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</si>
  <si>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</si>
  <si>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</si>
  <si>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</si>
  <si>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</si>
  <si>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</si>
  <si>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</si>
  <si>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</si>
  <si>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</si>
  <si>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</si>
  <si>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</si>
  <si>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</si>
  <si>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</si>
  <si>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</si>
  <si>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</si>
  <si>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</si>
  <si>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</si>
  <si>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</si>
  <si>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</si>
  <si>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</si>
  <si>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</si>
  <si>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</si>
  <si>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</si>
  <si>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</si>
  <si>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</si>
  <si>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</si>
  <si>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</si>
  <si>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</si>
  <si>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</si>
  <si>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</si>
  <si>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</si>
  <si>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</si>
  <si>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</si>
  <si>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</si>
  <si>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</si>
  <si>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</si>
  <si>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</si>
  <si>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</si>
  <si>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</si>
  <si>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</si>
  <si>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</si>
  <si>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</si>
  <si>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</si>
  <si>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</si>
  <si>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</si>
  <si>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</si>
  <si>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</si>
  <si>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</si>
  <si>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</si>
  <si>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</si>
  <si>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</si>
  <si>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</si>
  <si>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</si>
  <si>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</si>
  <si>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</si>
  <si>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</si>
  <si>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</si>
  <si>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</si>
  <si>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</si>
  <si>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</si>
  <si>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</si>
  <si>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</si>
  <si>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</si>
  <si>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</si>
  <si>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</si>
  <si>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</si>
  <si>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</si>
  <si>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</si>
  <si>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</si>
  <si>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</si>
  <si>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</si>
  <si>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</si>
  <si>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</si>
  <si>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</si>
  <si>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</si>
  <si>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</si>
  <si>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</si>
  <si>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</si>
  <si>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</si>
  <si>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</si>
  <si>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</si>
  <si>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</si>
  <si>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</si>
  <si>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</si>
  <si>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</si>
  <si>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</si>
  <si>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</si>
  <si>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</si>
  <si>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</si>
  <si>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</si>
  <si>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</si>
  <si>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</si>
  <si>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</si>
  <si>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</si>
  <si>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</si>
  <si>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</si>
  <si>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</si>
  <si>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</si>
  <si>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</si>
  <si>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</si>
  <si>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</si>
  <si>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</si>
  <si>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</si>
  <si>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</si>
  <si>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</si>
  <si>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</si>
  <si>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</si>
  <si>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</si>
  <si>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</si>
  <si>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</si>
  <si>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</si>
  <si>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</si>
  <si>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</si>
  <si>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</si>
  <si>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</si>
  <si>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</si>
  <si>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</si>
  <si>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</si>
  <si>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</si>
  <si>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</si>
  <si>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</si>
  <si>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</si>
  <si>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</si>
  <si>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</si>
  <si>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</si>
  <si>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</si>
  <si>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</si>
  <si>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</si>
  <si>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</si>
  <si>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</si>
  <si>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</si>
  <si>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</si>
  <si>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</si>
  <si>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</si>
  <si>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</si>
  <si>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</si>
  <si>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</si>
  <si>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</si>
  <si>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</si>
  <si>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</si>
  <si>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</si>
  <si>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</si>
  <si>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</si>
  <si>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</si>
  <si>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</si>
  <si>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</si>
  <si>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</si>
  <si>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</si>
  <si>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</si>
  <si>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</si>
  <si>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</si>
  <si>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</si>
  <si>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</si>
  <si>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</si>
  <si>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</si>
  <si>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</si>
  <si>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</si>
  <si>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</si>
  <si>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</si>
  <si>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</si>
  <si>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</si>
  <si>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</si>
  <si>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</si>
  <si>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</si>
  <si>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</si>
  <si>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</si>
  <si>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</si>
  <si>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</si>
  <si>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</si>
  <si>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</si>
  <si>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</si>
  <si>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</si>
  <si>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</si>
  <si>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</si>
  <si>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</si>
  <si>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</si>
  <si>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</si>
  <si>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</si>
  <si>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</si>
  <si>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</si>
  <si>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</si>
  <si>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</si>
  <si>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</si>
  <si>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</si>
  <si>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</si>
  <si>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</si>
  <si>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</si>
  <si>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</si>
  <si>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</si>
  <si>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</si>
  <si>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</si>
  <si>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</si>
  <si>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</si>
  <si>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</si>
  <si>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</si>
  <si>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</si>
  <si>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</si>
  <si>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</si>
  <si>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</si>
  <si>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</si>
  <si>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</si>
  <si>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</si>
  <si>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</si>
  <si>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</si>
  <si>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</si>
  <si>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</si>
  <si>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</si>
  <si>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</si>
  <si>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</si>
  <si>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</si>
  <si>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</si>
  <si>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</si>
  <si>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</si>
  <si>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</si>
  <si>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</si>
  <si>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</si>
  <si>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</si>
  <si>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</si>
  <si>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</si>
  <si>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</si>
  <si>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</si>
  <si>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</si>
  <si>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</si>
  <si>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</si>
  <si>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</si>
  <si>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</si>
  <si>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</si>
  <si>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</si>
  <si>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</si>
  <si>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</si>
  <si>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</si>
  <si>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</si>
  <si>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</si>
  <si>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</si>
  <si>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</si>
  <si>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</si>
  <si>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</si>
  <si>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</si>
  <si>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</si>
  <si>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</si>
  <si>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</si>
  <si>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</si>
  <si>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</si>
  <si>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</si>
  <si>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</si>
  <si>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</si>
  <si>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</si>
  <si>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</si>
  <si>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</si>
  <si>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</si>
  <si>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</si>
  <si>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</si>
  <si>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</si>
  <si>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</si>
  <si>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</si>
  <si>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</si>
  <si>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</si>
  <si>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</si>
  <si>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</si>
  <si>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</si>
  <si>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</si>
  <si>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</si>
  <si>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</si>
  <si>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</si>
  <si>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</si>
  <si>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</si>
  <si>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</si>
  <si>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</si>
  <si>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</si>
  <si>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</si>
  <si>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</si>
  <si>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</si>
  <si>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</si>
  <si>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</si>
  <si>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</si>
  <si>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</si>
  <si>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</si>
  <si>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</si>
  <si>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</si>
  <si>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</si>
  <si>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</si>
  <si>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</si>
  <si>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</si>
  <si>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</si>
  <si>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</si>
  <si>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</si>
  <si>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</si>
  <si>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</si>
  <si>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</si>
  <si>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</si>
  <si>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</si>
  <si>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</si>
  <si>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</si>
  <si>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</si>
  <si>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</si>
  <si>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</si>
  <si>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</si>
  <si>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</si>
  <si>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</si>
  <si>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</si>
  <si>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</si>
  <si>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</si>
  <si>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</si>
  <si>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</si>
  <si>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</si>
  <si>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</si>
  <si>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</si>
  <si>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</si>
  <si>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</si>
  <si>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</si>
  <si>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</si>
  <si>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</si>
  <si>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</si>
  <si>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</si>
  <si>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</si>
  <si>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</si>
  <si>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</si>
  <si>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</si>
  <si>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</si>
  <si>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</si>
  <si>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</si>
  <si>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</si>
  <si>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</si>
  <si>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</si>
  <si>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</si>
  <si>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</si>
  <si>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</si>
  <si>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</si>
  <si>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</si>
  <si>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</si>
  <si>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</si>
  <si>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</si>
  <si>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</si>
  <si>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</si>
  <si>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</si>
  <si>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</si>
  <si>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</si>
  <si>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</si>
  <si>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</si>
  <si>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</si>
  <si>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</si>
  <si>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</si>
  <si>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</si>
  <si>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</si>
  <si>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</si>
  <si>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</si>
  <si>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</si>
  <si>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</si>
  <si>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</si>
  <si>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</si>
  <si>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</si>
  <si>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</si>
  <si>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</si>
  <si>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</si>
  <si>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</si>
  <si>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</si>
  <si>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</si>
  <si>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</si>
  <si>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</si>
  <si>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</si>
  <si>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</si>
  <si>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</si>
  <si>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</si>
  <si>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</si>
  <si>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</si>
  <si>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</si>
  <si>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</si>
  <si>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</si>
  <si>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</si>
  <si>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</si>
  <si>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</si>
  <si>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</si>
  <si>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</si>
  <si>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</si>
  <si>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</si>
  <si>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</si>
  <si>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</si>
  <si>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</si>
  <si>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</si>
  <si>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</si>
  <si>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</si>
  <si>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</si>
  <si>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</si>
  <si>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</si>
  <si>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</si>
  <si>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</si>
  <si>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</si>
  <si>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</si>
  <si>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</si>
  <si>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</si>
  <si>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</si>
  <si>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</si>
  <si>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</si>
  <si>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</si>
  <si>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</si>
  <si>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</si>
  <si>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</si>
  <si>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</si>
  <si>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</si>
  <si>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</si>
  <si>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</si>
  <si>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</si>
  <si>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</si>
  <si>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</si>
  <si>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</si>
  <si>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</si>
  <si>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</si>
  <si>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</si>
  <si>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</si>
  <si>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</si>
  <si>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</si>
  <si>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</si>
  <si>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</si>
  <si>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</si>
  <si>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</si>
  <si>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</si>
  <si>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</si>
  <si>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</si>
  <si>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</si>
  <si>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</si>
  <si>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</si>
  <si>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</si>
  <si>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</si>
  <si>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</si>
  <si>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</si>
  <si>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</si>
  <si>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</si>
  <si>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</si>
  <si>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</si>
  <si>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</si>
  <si>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</si>
  <si>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</si>
  <si>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</si>
  <si>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</si>
  <si>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</si>
  <si>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</si>
  <si>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</si>
  <si>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</si>
  <si>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</si>
  <si>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</si>
  <si>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</si>
  <si>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</si>
  <si>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</si>
  <si>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</si>
  <si>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</si>
  <si>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</si>
  <si>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</si>
  <si>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</si>
  <si>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</si>
  <si>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</si>
  <si>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</si>
  <si>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</si>
  <si>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</si>
  <si>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</si>
  <si>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</si>
  <si>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</si>
  <si>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</si>
  <si>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</si>
  <si>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</si>
  <si>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</si>
  <si>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</si>
  <si>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</si>
  <si>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</si>
  <si>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</si>
  <si>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</si>
  <si>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</si>
  <si>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</si>
  <si>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</si>
  <si>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</si>
  <si>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</si>
  <si>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</si>
  <si>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</si>
  <si>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</si>
  <si>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</si>
  <si>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</si>
  <si>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</si>
  <si>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</si>
  <si>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</si>
  <si>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</si>
  <si>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</si>
  <si>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</si>
  <si>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</si>
  <si>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</si>
  <si>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</si>
  <si>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</si>
  <si>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</si>
  <si>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</si>
  <si>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</si>
  <si>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</si>
  <si>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</si>
  <si>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</si>
  <si>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</si>
  <si>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</si>
  <si>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</si>
  <si>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</si>
  <si>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</si>
  <si>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</si>
  <si>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</si>
  <si>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</si>
  <si>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</si>
  <si>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</si>
  <si>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</si>
  <si>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</si>
  <si>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</si>
  <si>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</si>
  <si>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</si>
  <si>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</si>
  <si>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</si>
  <si>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</si>
  <si>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</si>
  <si>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</si>
  <si>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</si>
  <si>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</si>
  <si>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</si>
  <si>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</si>
  <si>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</si>
  <si>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</si>
  <si>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</si>
  <si>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</si>
  <si>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</si>
  <si>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</si>
  <si>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</si>
  <si>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</si>
  <si>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</si>
  <si>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</si>
  <si>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</si>
  <si>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</si>
  <si>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</si>
  <si>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</si>
  <si>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</si>
  <si>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</si>
  <si>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</si>
  <si>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</si>
  <si>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</si>
  <si>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</si>
  <si>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</si>
  <si>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</si>
  <si>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</si>
  <si>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</si>
  <si>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</si>
  <si>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</si>
  <si>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</si>
  <si>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</si>
  <si>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</si>
  <si>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</si>
  <si>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</si>
  <si>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</si>
  <si>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</si>
  <si>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</si>
  <si>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</si>
  <si>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</si>
  <si>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</si>
  <si>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</si>
  <si>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</si>
  <si>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</si>
  <si>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</si>
  <si>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</si>
  <si>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</si>
  <si>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</si>
  <si>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</si>
  <si>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</si>
  <si>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</si>
  <si>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</si>
  <si>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</si>
  <si>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</si>
  <si>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</si>
  <si>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</si>
  <si>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</si>
  <si>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</si>
  <si>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</si>
  <si>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</si>
  <si>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</si>
  <si>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</si>
  <si>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</si>
  <si>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</si>
  <si>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</si>
  <si>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</si>
  <si>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</si>
  <si>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</si>
  <si>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</si>
  <si>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</si>
  <si>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</si>
  <si>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</si>
  <si>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</si>
  <si>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</si>
  <si>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</si>
  <si>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</si>
  <si>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</si>
  <si>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</si>
  <si>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</si>
  <si>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</si>
  <si>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</si>
  <si>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</si>
  <si>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</si>
  <si>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</si>
  <si>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</si>
  <si>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</si>
  <si>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</si>
  <si>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</si>
  <si>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</si>
  <si>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</si>
  <si>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</si>
  <si>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</si>
  <si>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</si>
  <si>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</si>
  <si>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</si>
  <si>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</si>
  <si>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</si>
  <si>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</si>
  <si>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</si>
  <si>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</si>
  <si>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</si>
  <si>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</si>
  <si>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</si>
  <si>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</si>
  <si>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</si>
  <si>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</si>
  <si>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</si>
  <si>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</si>
  <si>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</si>
  <si>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</si>
  <si>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</si>
  <si>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</si>
  <si>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</si>
  <si>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</si>
  <si>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</si>
  <si>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</si>
  <si>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</si>
  <si>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</si>
  <si>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</si>
  <si>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</si>
  <si>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</si>
  <si>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</si>
  <si>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</si>
  <si>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</si>
  <si>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</si>
  <si>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</si>
  <si>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</si>
  <si>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</si>
  <si>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</si>
  <si>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</si>
  <si>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</si>
  <si>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</si>
  <si>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</si>
  <si>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</si>
  <si>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</si>
  <si>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</si>
  <si>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</si>
  <si>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</si>
  <si>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</si>
  <si>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</si>
  <si>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</si>
  <si>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</si>
  <si>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</si>
  <si>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</si>
  <si>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</si>
  <si>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</si>
  <si>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</si>
  <si>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</si>
  <si>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</si>
  <si>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</si>
  <si>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</si>
  <si>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</si>
  <si>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</si>
  <si>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</si>
  <si>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</si>
  <si>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</si>
  <si>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</si>
  <si>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</si>
  <si>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</si>
  <si>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</si>
  <si>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</si>
  <si>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</si>
  <si>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</si>
  <si>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</si>
  <si>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</si>
  <si>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</si>
  <si>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</si>
  <si>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</si>
  <si>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</si>
  <si>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</si>
  <si>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</si>
  <si>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</si>
  <si>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</si>
  <si>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</si>
  <si>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</si>
  <si>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</si>
  <si>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</si>
  <si>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</si>
  <si>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</si>
  <si>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</si>
  <si>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</si>
  <si>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</si>
  <si>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</si>
  <si>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</si>
  <si>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</si>
  <si>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</si>
  <si>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</si>
  <si>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</si>
  <si>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</si>
  <si>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</si>
  <si>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</si>
  <si>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</si>
  <si>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</si>
  <si>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</si>
  <si>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</si>
  <si>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</si>
  <si>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</si>
  <si>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</si>
  <si>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</si>
  <si>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</si>
  <si>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</si>
  <si>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</si>
  <si>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</si>
  <si>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</si>
  <si>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</si>
  <si>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</si>
  <si>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</si>
  <si>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</si>
  <si>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</si>
  <si>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</si>
  <si>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</si>
  <si>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</si>
  <si>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</si>
  <si>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</si>
  <si>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</si>
  <si>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</si>
  <si>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</si>
  <si>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</si>
  <si>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</si>
  <si>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</si>
  <si>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</si>
  <si>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</si>
  <si>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</si>
  <si>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</si>
  <si>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</si>
  <si>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</si>
  <si>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</si>
  <si>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</si>
  <si>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</si>
  <si>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</si>
  <si>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</si>
  <si>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</si>
  <si>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</si>
  <si>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</si>
  <si>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</si>
  <si>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</si>
  <si>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</si>
  <si>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</si>
  <si>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</si>
  <si>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</si>
  <si>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</si>
  <si>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</si>
  <si>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</si>
  <si>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</si>
  <si>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</si>
  <si>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</si>
  <si>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</si>
  <si>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</si>
  <si>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</si>
  <si>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</si>
  <si>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</si>
  <si>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</si>
  <si>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</si>
  <si>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</si>
  <si>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</si>
  <si>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</si>
  <si>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</si>
  <si>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</si>
  <si>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</si>
  <si>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</si>
  <si>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</si>
  <si>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</si>
  <si>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</si>
  <si>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</si>
  <si>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</si>
  <si>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</si>
  <si>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</si>
  <si>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</si>
  <si>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</si>
  <si>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</si>
  <si>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</si>
  <si>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</si>
  <si>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</si>
  <si>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</si>
  <si>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</si>
  <si>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</si>
  <si>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</si>
  <si>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</si>
  <si>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</si>
  <si>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</si>
  <si>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</si>
  <si>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</si>
  <si>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</si>
  <si>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</si>
  <si>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</si>
  <si>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</si>
  <si>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</si>
  <si>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</si>
  <si>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</si>
  <si>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</si>
  <si>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</si>
  <si>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</si>
  <si>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</si>
  <si>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</si>
  <si>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</si>
  <si>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</si>
  <si>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</si>
  <si>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</si>
  <si>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</si>
  <si>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</si>
  <si>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</si>
  <si>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</si>
  <si>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</si>
  <si>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</si>
  <si>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</si>
  <si>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</si>
  <si>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</si>
  <si>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</si>
  <si>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</si>
  <si>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</si>
  <si>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</si>
  <si>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</si>
  <si>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</si>
  <si>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</si>
  <si>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</si>
  <si>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</si>
  <si>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</si>
  <si>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</si>
  <si>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</si>
  <si>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</si>
  <si>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</si>
  <si>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</si>
  <si>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</si>
  <si>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</si>
  <si>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</si>
  <si>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</si>
  <si>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</si>
  <si>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</si>
  <si>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</si>
  <si>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</si>
  <si>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</si>
  <si>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</si>
  <si>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</si>
  <si>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</si>
  <si>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</si>
  <si>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</si>
  <si>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</si>
  <si>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</si>
  <si>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</si>
  <si>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</si>
  <si>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</si>
  <si>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</si>
  <si>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</si>
  <si>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</si>
  <si>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</si>
  <si>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</si>
  <si>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</si>
  <si>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</si>
  <si>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</si>
  <si>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</si>
  <si>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</si>
  <si>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</si>
  <si>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</si>
  <si>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</si>
  <si>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</si>
  <si>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</si>
  <si>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</si>
  <si>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</si>
  <si>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</si>
  <si>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</si>
  <si>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</si>
  <si>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</si>
  <si>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</si>
  <si>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</si>
  <si>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</si>
  <si>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</si>
  <si>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</si>
  <si>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</si>
  <si>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</si>
  <si>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</si>
  <si>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</si>
  <si>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</si>
  <si>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</si>
  <si>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</si>
  <si>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</si>
  <si>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</si>
  <si>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</si>
  <si>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</si>
  <si>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</si>
  <si>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</si>
  <si>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</si>
  <si>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</si>
  <si>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</si>
  <si>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</si>
  <si>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</si>
  <si>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</si>
  <si>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</si>
  <si>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</si>
  <si>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</si>
  <si>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</si>
  <si>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</si>
  <si>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</si>
  <si>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</si>
  <si>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</si>
  <si>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</si>
  <si>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</si>
  <si>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</si>
  <si>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</si>
  <si>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</si>
  <si>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</si>
  <si>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</si>
  <si>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</si>
  <si>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</si>
  <si>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</si>
  <si>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</si>
  <si>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</si>
  <si>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</si>
  <si>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</si>
  <si>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</si>
  <si>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</si>
  <si>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</si>
  <si>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</si>
  <si>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</si>
  <si>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</si>
  <si>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</si>
  <si>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</si>
  <si>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</si>
  <si>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</si>
  <si>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</si>
  <si>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</si>
  <si>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</si>
  <si>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</si>
  <si>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</si>
  <si>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</si>
  <si>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</si>
  <si>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</si>
  <si>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</si>
  <si>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</si>
  <si>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</si>
  <si>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</si>
  <si>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</si>
  <si>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</si>
  <si>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</si>
  <si>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</si>
  <si>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</si>
  <si>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</si>
  <si>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</si>
  <si>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</si>
  <si>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</si>
  <si>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</si>
  <si>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</si>
  <si>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</si>
  <si>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</si>
  <si>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</si>
  <si>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</si>
  <si>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</si>
  <si>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</si>
  <si>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</si>
  <si>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</si>
  <si>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</si>
  <si>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</si>
  <si>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</si>
  <si>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</si>
  <si>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</si>
  <si>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</si>
  <si>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</si>
  <si>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</si>
  <si>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</si>
  <si>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</si>
  <si>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</si>
  <si>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</si>
  <si>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</si>
  <si>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</si>
  <si>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</si>
  <si>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</si>
  <si>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</si>
  <si>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</si>
  <si>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</si>
  <si>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</si>
  <si>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</si>
  <si>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</si>
  <si>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</si>
  <si>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</si>
  <si>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</si>
  <si>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</si>
  <si>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</si>
  <si>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</si>
  <si>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</si>
  <si>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</si>
  <si>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</si>
  <si>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</si>
  <si>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</si>
  <si>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</si>
  <si>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</si>
  <si>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</si>
  <si>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</si>
  <si>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</si>
  <si>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</si>
  <si>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</si>
  <si>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</si>
  <si>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</si>
  <si>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</si>
  <si>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</si>
  <si>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</si>
  <si>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</si>
  <si>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</si>
  <si>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</si>
  <si>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</si>
  <si>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</si>
  <si>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</si>
  <si>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</si>
  <si>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</si>
  <si>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</si>
  <si>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</si>
  <si>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</si>
  <si>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</si>
  <si>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</si>
  <si>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</si>
  <si>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</si>
  <si>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</si>
  <si>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</si>
  <si>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</si>
  <si>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</si>
  <si>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</si>
  <si>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</si>
  <si>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</si>
  <si>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</si>
  <si>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</si>
  <si>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</si>
  <si>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</si>
  <si>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</si>
  <si>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</si>
  <si>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</si>
  <si>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</si>
  <si>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</si>
  <si>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</si>
  <si>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</si>
  <si>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</si>
  <si>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</si>
  <si>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</si>
  <si>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</si>
  <si>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</si>
  <si>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</si>
  <si>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</si>
  <si>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</si>
  <si>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</si>
  <si>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</si>
  <si>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</si>
  <si>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</si>
  <si>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</si>
  <si>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</si>
  <si>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</si>
  <si>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</si>
  <si>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</si>
  <si>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</si>
  <si>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</si>
  <si>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</si>
  <si>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</si>
  <si>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</si>
  <si>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</si>
  <si>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</si>
  <si>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</si>
  <si>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</si>
  <si>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</si>
  <si>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</si>
  <si>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</si>
  <si>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</si>
  <si>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</si>
  <si>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</si>
  <si>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</si>
  <si>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</si>
  <si>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</si>
  <si>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</si>
  <si>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</si>
  <si>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</si>
  <si>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</si>
  <si>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</si>
  <si>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</si>
  <si>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</si>
  <si>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</si>
  <si>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</si>
  <si>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</si>
  <si>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</si>
  <si>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</si>
  <si>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</si>
  <si>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</si>
  <si>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</si>
  <si>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</si>
  <si>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</si>
  <si>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</si>
  <si>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</si>
  <si>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</si>
  <si>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</si>
  <si>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</si>
  <si>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</si>
  <si>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</si>
  <si>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</si>
  <si>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</si>
  <si>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</si>
  <si>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</si>
  <si>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</si>
  <si>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</si>
  <si>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</si>
  <si>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</si>
  <si>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</si>
  <si>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</si>
  <si>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</si>
  <si>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</si>
  <si>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</si>
  <si>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</si>
  <si>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</si>
  <si>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</si>
  <si>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</si>
  <si>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</si>
  <si>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</si>
  <si>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</si>
  <si>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</si>
  <si>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</si>
  <si>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</si>
  <si>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</si>
  <si>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</si>
  <si>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</si>
  <si>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</si>
  <si>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</si>
  <si>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</si>
  <si>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</si>
  <si>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</si>
  <si>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</si>
  <si>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</si>
  <si>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</si>
  <si>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</si>
  <si>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</si>
  <si>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</si>
  <si>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</si>
  <si>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</si>
  <si>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</si>
  <si>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</si>
  <si>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</si>
  <si>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</si>
  <si>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</si>
  <si>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</si>
  <si>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</si>
  <si>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</si>
  <si>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</si>
  <si>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</si>
  <si>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</si>
  <si>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</si>
  <si>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</si>
  <si>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</si>
  <si>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</si>
  <si>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</si>
  <si>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</si>
  <si>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</si>
  <si>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</si>
  <si>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</si>
  <si>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</si>
  <si>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</si>
  <si>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</si>
  <si>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</si>
  <si>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</si>
  <si>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</si>
  <si>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</si>
  <si>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</si>
  <si>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</si>
  <si>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</si>
  <si>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</si>
  <si>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</si>
  <si>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</si>
  <si>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</si>
  <si>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</si>
  <si>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</si>
  <si>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</si>
  <si>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</si>
  <si>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</si>
  <si>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</si>
  <si>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</si>
  <si>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</si>
  <si>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</si>
  <si>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</si>
  <si>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</si>
  <si>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</si>
  <si>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</si>
  <si>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</si>
  <si>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</si>
  <si>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</si>
  <si>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</si>
  <si>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</si>
  <si>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</si>
  <si>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</si>
  <si>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</si>
  <si>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</si>
  <si>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</si>
  <si>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</si>
  <si>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</si>
  <si>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</si>
  <si>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</si>
  <si>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</si>
  <si>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</si>
  <si>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</si>
  <si>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</si>
  <si>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</si>
  <si>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</si>
  <si>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</si>
  <si>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</si>
  <si>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</si>
  <si>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</si>
  <si>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</si>
  <si>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</si>
  <si>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</si>
  <si>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</si>
  <si>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</si>
  <si>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</si>
  <si>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</si>
  <si>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</si>
  <si>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</si>
  <si>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</si>
  <si>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</si>
  <si>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</si>
  <si>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</si>
  <si>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</si>
  <si>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</si>
  <si>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</si>
  <si>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</si>
  <si>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</si>
  <si>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</si>
  <si>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</si>
  <si>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</si>
  <si>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</si>
  <si>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</si>
  <si>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</si>
  <si>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</si>
  <si>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</si>
  <si>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</si>
  <si>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</si>
  <si>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</si>
  <si>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</si>
  <si>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</si>
  <si>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</si>
  <si>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</si>
  <si>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</si>
  <si>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</si>
  <si>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</si>
  <si>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</si>
  <si>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</si>
  <si>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</si>
  <si>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</si>
  <si>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</si>
  <si>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</si>
  <si>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</si>
  <si>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</si>
  <si>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</si>
  <si>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</si>
  <si>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</si>
  <si>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</si>
  <si>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</si>
  <si>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</si>
  <si>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</si>
  <si>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</si>
  <si>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</si>
  <si>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</si>
  <si>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</si>
  <si>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</si>
  <si>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</si>
  <si>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</si>
  <si>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</si>
  <si>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</si>
  <si>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</si>
  <si>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</si>
  <si>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</si>
  <si>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</si>
  <si>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</si>
  <si>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</si>
  <si>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</si>
  <si>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</si>
  <si>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</si>
  <si>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</si>
  <si>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</si>
  <si>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</si>
  <si>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</si>
  <si>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</si>
  <si>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</si>
  <si>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</si>
  <si>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</si>
  <si>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</si>
  <si>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</si>
  <si>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</si>
  <si>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</si>
  <si>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</si>
  <si>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</si>
  <si>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</si>
  <si>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</si>
  <si>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</si>
  <si>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</si>
  <si>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</si>
  <si>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</si>
  <si>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</si>
  <si>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</si>
  <si>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</si>
  <si>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</si>
  <si>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</si>
  <si>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</si>
  <si>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</si>
  <si>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</si>
  <si>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</si>
  <si>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</si>
  <si>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</si>
  <si>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</si>
  <si>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</si>
  <si>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</si>
  <si>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</si>
  <si>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</si>
  <si>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</si>
  <si>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</si>
  <si>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</si>
  <si>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</si>
  <si>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</si>
  <si>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</si>
  <si>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</si>
  <si>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</si>
  <si>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</si>
  <si>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</si>
  <si>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</si>
  <si>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</si>
  <si>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</si>
  <si>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</si>
  <si>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</si>
  <si>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</si>
  <si>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</si>
  <si>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</si>
  <si>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</si>
  <si>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</si>
  <si>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</si>
  <si>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</si>
  <si>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</si>
  <si>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</si>
  <si>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</si>
  <si>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</si>
  <si>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</si>
  <si>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</si>
  <si>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</si>
  <si>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</si>
  <si>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</si>
  <si>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</si>
  <si>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</si>
  <si>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</si>
  <si>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</si>
  <si>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</si>
  <si>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</si>
  <si>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</si>
  <si>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</si>
  <si>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</si>
  <si>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</si>
  <si>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</si>
  <si>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</si>
  <si>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</si>
  <si>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</si>
  <si>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</si>
  <si>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</si>
  <si>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</si>
  <si>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</si>
  <si>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</si>
  <si>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</si>
  <si>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</si>
  <si>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</si>
  <si>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</si>
  <si>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</si>
  <si>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</si>
  <si>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</si>
  <si>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</si>
  <si>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</si>
  <si>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</si>
  <si>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</si>
  <si>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</si>
  <si>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</si>
  <si>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</si>
  <si>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</si>
  <si>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</si>
  <si>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</si>
  <si>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</si>
  <si>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</si>
  <si>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</si>
  <si>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</si>
  <si>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</si>
  <si>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</si>
  <si>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</si>
  <si>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</si>
  <si>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</si>
  <si>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</si>
  <si>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</si>
  <si>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</si>
  <si>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</si>
  <si>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</si>
  <si>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</si>
  <si>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</si>
  <si>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</si>
  <si>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</si>
  <si>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</si>
  <si>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</si>
  <si>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</si>
  <si>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</si>
  <si>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</si>
  <si>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</si>
  <si>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</si>
  <si>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</si>
  <si>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</si>
  <si>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</si>
  <si>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</si>
  <si>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</si>
  <si>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</si>
  <si>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</si>
  <si>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</si>
  <si>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</si>
  <si>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</si>
  <si>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</si>
  <si>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</si>
  <si>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</si>
  <si>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</si>
  <si>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</si>
  <si>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</si>
  <si>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</si>
  <si>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</si>
  <si>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</si>
  <si>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</si>
  <si>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</si>
  <si>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</si>
  <si>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</si>
  <si>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</si>
  <si>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</si>
  <si>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</si>
  <si>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</si>
  <si>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</si>
  <si>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</si>
  <si>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</si>
  <si>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</si>
  <si>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</si>
  <si>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</si>
  <si>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</si>
  <si>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</si>
  <si>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</si>
  <si>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</si>
  <si>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</si>
  <si>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</si>
  <si>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</si>
  <si>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</si>
  <si>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</si>
  <si>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</si>
  <si>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</si>
  <si>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</si>
  <si>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</si>
  <si>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</si>
  <si>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</si>
  <si>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</si>
  <si>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</si>
  <si>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</si>
  <si>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</si>
  <si>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</si>
  <si>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</si>
  <si>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</si>
  <si>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</si>
  <si>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</si>
  <si>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</si>
  <si>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</si>
  <si>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</si>
  <si>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</si>
  <si>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</si>
  <si>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</si>
  <si>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</si>
  <si>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</si>
  <si>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</si>
  <si>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</si>
  <si>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</si>
  <si>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</si>
  <si>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</si>
  <si>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</si>
  <si>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</si>
  <si>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</si>
  <si>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</si>
  <si>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</si>
  <si>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</si>
  <si>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</si>
  <si>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</si>
  <si>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</si>
  <si>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</si>
  <si>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</si>
  <si>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</si>
  <si>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</si>
  <si>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</si>
  <si>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</si>
  <si>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</si>
  <si>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</si>
  <si>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</si>
  <si>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</si>
  <si>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</si>
  <si>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</si>
  <si>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</si>
  <si>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</si>
  <si>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</si>
  <si>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</si>
  <si>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</si>
  <si>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</si>
  <si>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</si>
  <si>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</si>
  <si>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</si>
  <si>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</si>
  <si>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</si>
  <si>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</si>
  <si>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</si>
  <si>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</si>
  <si>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</si>
  <si>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</si>
  <si>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</si>
  <si>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</si>
  <si>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</si>
  <si>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</si>
  <si>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</si>
  <si>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</si>
  <si>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</si>
  <si>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</si>
  <si>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</si>
  <si>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</si>
  <si>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</si>
  <si>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</si>
  <si>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</si>
  <si>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</si>
  <si>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</si>
  <si>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</si>
  <si>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</si>
  <si>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</si>
  <si>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</si>
  <si>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</si>
  <si>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</si>
  <si>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</si>
  <si>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</si>
  <si>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</si>
  <si>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</si>
  <si>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</si>
  <si>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</si>
  <si>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</si>
  <si>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</si>
  <si>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</si>
  <si>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</si>
  <si>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</si>
  <si>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</si>
  <si>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</si>
  <si>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</si>
  <si>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</si>
  <si>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</si>
  <si>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</si>
  <si>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</si>
  <si>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</si>
  <si>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</si>
  <si>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</si>
  <si>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</si>
  <si>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</si>
  <si>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</si>
  <si>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</si>
  <si>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</si>
  <si>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</si>
  <si>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</si>
  <si>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</si>
  <si>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</si>
  <si>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</si>
  <si>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</si>
  <si>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</si>
  <si>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</si>
  <si>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</si>
  <si>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</si>
  <si>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</si>
  <si>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</si>
  <si>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</si>
  <si>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</si>
  <si>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</si>
  <si>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</si>
  <si>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</si>
  <si>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</si>
  <si>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</si>
  <si>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</si>
  <si>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</si>
  <si>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</si>
  <si>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</si>
  <si>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</si>
  <si>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</si>
  <si>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</si>
  <si>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</si>
  <si>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</si>
  <si>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</si>
  <si>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</si>
  <si>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</si>
  <si>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</si>
  <si>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</si>
  <si>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</si>
  <si>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</si>
  <si>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</si>
  <si>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</si>
  <si>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</si>
  <si>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</si>
  <si>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</si>
  <si>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</si>
  <si>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</si>
  <si>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</si>
  <si>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</si>
  <si>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</si>
  <si>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</si>
  <si>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</si>
  <si>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</si>
  <si>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</si>
  <si>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</si>
  <si>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</si>
  <si>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</si>
  <si>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</si>
  <si>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</si>
  <si>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</si>
  <si>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</si>
  <si>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</si>
  <si>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</si>
  <si>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</si>
  <si>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</si>
  <si>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</si>
  <si>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</si>
  <si>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</si>
  <si>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</si>
  <si>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</si>
  <si>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</si>
  <si>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</si>
  <si>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</si>
  <si>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</si>
  <si>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</si>
  <si>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</si>
  <si>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</si>
  <si>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</si>
  <si>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</si>
  <si>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</si>
  <si>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</si>
  <si>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</si>
  <si>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</si>
  <si>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</si>
  <si>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</si>
  <si>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</si>
  <si>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</si>
  <si>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</si>
  <si>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</si>
  <si>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</si>
  <si>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</si>
  <si>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</si>
  <si>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</si>
  <si>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</si>
  <si>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</si>
  <si>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</si>
  <si>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</si>
  <si>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</si>
  <si>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</si>
  <si>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</si>
  <si>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</si>
  <si>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</si>
  <si>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</si>
  <si>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</si>
  <si>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</si>
  <si>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</si>
  <si>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</si>
  <si>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</si>
  <si>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</si>
  <si>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</si>
  <si>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</si>
  <si>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</si>
  <si>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</si>
  <si>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</si>
  <si>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</si>
  <si>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</si>
  <si>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</si>
  <si>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</si>
  <si>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</si>
  <si>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</si>
  <si>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</si>
  <si>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</si>
  <si>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</si>
  <si>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</si>
  <si>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</si>
  <si>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</si>
  <si>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</si>
  <si>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</si>
  <si>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</si>
  <si>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</si>
  <si>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</si>
  <si>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</si>
  <si>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</si>
  <si>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</si>
  <si>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</si>
  <si>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</si>
  <si>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</si>
  <si>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</si>
  <si>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</si>
  <si>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</si>
  <si>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</si>
  <si>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</si>
  <si>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</si>
  <si>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</si>
  <si>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</si>
  <si>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</si>
  <si>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</si>
  <si>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</si>
  <si>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</si>
  <si>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</si>
  <si>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</si>
  <si>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</si>
  <si>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</si>
  <si>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</si>
  <si>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</si>
  <si>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</si>
  <si>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</si>
  <si>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</si>
  <si>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</si>
  <si>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</si>
  <si>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</si>
  <si>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</si>
  <si>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</si>
  <si>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</si>
  <si>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</si>
  <si>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</si>
  <si>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</si>
  <si>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</si>
  <si>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</si>
  <si>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</si>
  <si>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</si>
  <si>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</si>
  <si>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</si>
  <si>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</si>
  <si>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</si>
  <si>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</si>
  <si>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</si>
  <si>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</si>
  <si>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</si>
  <si>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</si>
  <si>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</si>
  <si>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</si>
  <si>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</si>
  <si>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</si>
  <si>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</si>
  <si>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</si>
  <si>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</si>
  <si>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</si>
  <si>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</si>
  <si>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</si>
  <si>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</si>
  <si>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</si>
  <si>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</si>
  <si>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</si>
  <si>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</si>
  <si>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</si>
  <si>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</si>
  <si>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</si>
  <si>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</si>
  <si>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</si>
  <si>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</si>
  <si>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</si>
  <si>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</si>
  <si>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</si>
  <si>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</si>
  <si>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</si>
  <si>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</si>
  <si>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</si>
  <si>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</si>
  <si>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</si>
  <si>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</si>
  <si>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</si>
  <si>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</si>
  <si>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</si>
  <si>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</si>
  <si>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</si>
  <si>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</si>
  <si>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</si>
  <si>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</si>
  <si>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</si>
  <si>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</si>
  <si>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</si>
  <si>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</si>
  <si>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</si>
  <si>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</si>
  <si>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</si>
  <si>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</si>
  <si>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</si>
  <si>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</si>
  <si>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</si>
  <si>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</si>
  <si>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</si>
  <si>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</si>
  <si>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</si>
  <si>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</si>
  <si>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</si>
  <si>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</si>
  <si>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</si>
  <si>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</si>
  <si>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</si>
  <si>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</si>
  <si>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</si>
  <si>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</si>
  <si>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</si>
  <si>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</si>
  <si>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</si>
  <si>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</si>
  <si>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</si>
  <si>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</si>
  <si>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</si>
  <si>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</si>
  <si>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</si>
  <si>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</si>
  <si>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</si>
  <si>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</si>
  <si>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</si>
  <si>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</si>
  <si>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</si>
  <si>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</si>
  <si>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</si>
  <si>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</si>
  <si>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</si>
  <si>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</si>
  <si>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</si>
  <si>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</si>
  <si>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</si>
  <si>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</si>
  <si>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</si>
  <si>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</si>
  <si>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</si>
  <si>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</si>
  <si>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</si>
  <si>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</si>
  <si>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</si>
  <si>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</si>
  <si>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</si>
  <si>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</si>
  <si>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</si>
  <si>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</si>
  <si>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</si>
  <si>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</si>
  <si>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</si>
  <si>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</si>
  <si>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</si>
  <si>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</si>
  <si>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</si>
  <si>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</si>
  <si>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</si>
  <si>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</si>
  <si>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</si>
  <si>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</si>
  <si>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</si>
  <si>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</si>
  <si>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</si>
  <si>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</si>
  <si>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</si>
  <si>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</si>
  <si>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</si>
  <si>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</si>
  <si>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</si>
  <si>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</si>
  <si>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</si>
  <si>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</si>
  <si>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</si>
  <si>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</si>
  <si>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</si>
  <si>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</si>
  <si>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</si>
  <si>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</si>
  <si>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</si>
  <si>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</si>
  <si>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</si>
  <si>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</si>
  <si>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</si>
  <si>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</si>
  <si>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</si>
  <si>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</si>
  <si>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</si>
  <si>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</si>
  <si>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</si>
  <si>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</si>
  <si>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</si>
  <si>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</si>
  <si>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</si>
  <si>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</si>
  <si>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</si>
  <si>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</si>
  <si>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</si>
  <si>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</si>
  <si>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</si>
  <si>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</si>
  <si>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</si>
  <si>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</si>
  <si>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</si>
  <si>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</si>
  <si>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</si>
  <si>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</si>
  <si>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</si>
  <si>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</si>
  <si>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</si>
  <si>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</si>
  <si>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</si>
  <si>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</si>
  <si>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</si>
  <si>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</si>
  <si>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</si>
  <si>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</si>
  <si>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</si>
  <si>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</si>
  <si>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</si>
  <si>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</si>
  <si>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</si>
  <si>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</si>
  <si>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</si>
  <si>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</si>
  <si>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</si>
  <si>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</si>
  <si>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</si>
  <si>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</si>
  <si>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</si>
  <si>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</si>
  <si>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</si>
  <si>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</si>
  <si>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</si>
  <si>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</si>
  <si>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</si>
  <si>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</si>
  <si>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</si>
  <si>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</si>
  <si>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</si>
  <si>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</si>
  <si>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</si>
  <si>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</si>
  <si>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</si>
  <si>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</si>
  <si>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</si>
  <si>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</si>
  <si>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</si>
  <si>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</si>
  <si>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</si>
  <si>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</si>
  <si>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</si>
  <si>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</si>
  <si>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</si>
  <si>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</si>
  <si>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</si>
  <si>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</si>
  <si>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</si>
  <si>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</si>
  <si>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</si>
  <si>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</si>
  <si>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</si>
  <si>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</si>
  <si>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</si>
  <si>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</si>
  <si>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</si>
  <si>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</si>
  <si>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</si>
  <si>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</si>
  <si>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</si>
  <si>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</si>
  <si>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</si>
  <si>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</si>
  <si>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</si>
  <si>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</si>
  <si>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</si>
  <si>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</si>
  <si>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</si>
  <si>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</si>
  <si>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</si>
  <si>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</si>
  <si>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</si>
  <si>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</si>
  <si>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</si>
  <si>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</si>
  <si>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</si>
  <si>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</si>
  <si>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</si>
  <si>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</si>
  <si>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</si>
  <si>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</si>
  <si>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</si>
  <si>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</si>
  <si>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</si>
  <si>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</si>
  <si>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</si>
  <si>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</si>
  <si>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</si>
  <si>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</si>
  <si>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</si>
  <si>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</si>
  <si>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</si>
  <si>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</si>
  <si>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</si>
  <si>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</si>
  <si>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</si>
  <si>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</si>
  <si>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</si>
  <si>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</si>
  <si>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</si>
  <si>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</si>
  <si>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</si>
  <si>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</si>
  <si>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</si>
  <si>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</si>
  <si>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</si>
  <si>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</si>
  <si>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</si>
  <si>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</si>
  <si>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</si>
  <si>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</si>
  <si>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</si>
  <si>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</si>
  <si>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</si>
  <si>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</si>
  <si>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</si>
  <si>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</si>
  <si>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</si>
  <si>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</si>
  <si>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</si>
  <si>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</si>
  <si>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</si>
  <si>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</si>
  <si>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</si>
  <si>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</si>
  <si>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</si>
  <si>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</si>
  <si>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</si>
  <si>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</si>
  <si>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</si>
  <si>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</si>
  <si>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</si>
  <si>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</si>
  <si>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</si>
  <si>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</si>
  <si>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</si>
  <si>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</si>
  <si>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</si>
  <si>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</si>
  <si>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</si>
  <si>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</si>
  <si>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</si>
  <si>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</si>
  <si>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</si>
  <si>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</si>
  <si>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</si>
  <si>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</si>
  <si>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</si>
  <si>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</si>
  <si>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</si>
  <si>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</si>
  <si>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</si>
  <si>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</si>
  <si>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</si>
  <si>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</si>
  <si>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</si>
  <si>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</si>
  <si>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</si>
  <si>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</si>
  <si>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</si>
  <si>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</si>
  <si>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</si>
  <si>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</si>
  <si>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</si>
  <si>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</si>
  <si>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</si>
  <si>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</si>
  <si>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</si>
  <si>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</si>
  <si>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</si>
  <si>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</si>
  <si>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</si>
  <si>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</si>
  <si>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</si>
  <si>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</si>
  <si>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</si>
  <si>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</si>
  <si>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</si>
  <si>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</si>
  <si>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</si>
  <si>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</si>
  <si>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</si>
  <si>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</si>
  <si>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</si>
  <si>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</si>
  <si>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</si>
  <si>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</si>
  <si>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</si>
  <si>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</si>
  <si>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</si>
  <si>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</si>
  <si>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</si>
  <si>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</si>
  <si>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</si>
  <si>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</si>
  <si>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</si>
  <si>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</si>
  <si>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</si>
  <si>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</si>
  <si>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</si>
  <si>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</si>
  <si>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</si>
  <si>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</si>
  <si>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</si>
  <si>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</si>
  <si>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</si>
  <si>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</si>
  <si>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</si>
  <si>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</si>
  <si>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</si>
  <si>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</si>
  <si>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</si>
  <si>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</si>
  <si>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</si>
  <si>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</si>
  <si>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</si>
  <si>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</si>
  <si>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</si>
  <si>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</si>
  <si>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</si>
  <si>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</si>
  <si>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</si>
  <si>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</si>
  <si>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</si>
  <si>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</si>
  <si>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</si>
  <si>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</si>
  <si>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</si>
  <si>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</si>
  <si>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</si>
  <si>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</si>
  <si>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</si>
  <si>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</si>
  <si>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</si>
  <si>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</si>
  <si>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</si>
  <si>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</si>
  <si>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</si>
  <si>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</si>
  <si>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</si>
  <si>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</si>
  <si>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</si>
  <si>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</si>
  <si>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</si>
  <si>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</si>
  <si>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</si>
  <si>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</si>
  <si>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</si>
  <si>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</si>
  <si>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</si>
  <si>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</si>
  <si>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</si>
  <si>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</si>
  <si>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</si>
  <si>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</si>
  <si>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</si>
  <si>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</si>
  <si>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</si>
  <si>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</si>
  <si>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</si>
  <si>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</si>
  <si>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</si>
  <si>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</si>
  <si>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</si>
  <si>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</si>
  <si>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</si>
  <si>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</si>
  <si>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</si>
  <si>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</si>
  <si>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</si>
  <si>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</si>
  <si>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</si>
  <si>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</si>
  <si>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</si>
  <si>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</si>
  <si>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</si>
  <si>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</si>
  <si>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</si>
  <si>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</si>
  <si>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</si>
  <si>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</si>
  <si>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</si>
  <si>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</si>
  <si>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</si>
  <si>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</si>
  <si>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</si>
  <si>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</si>
  <si>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</si>
  <si>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</si>
  <si>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</si>
  <si>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</si>
  <si>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</si>
  <si>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</si>
  <si>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</si>
  <si>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</si>
  <si>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</si>
  <si>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</si>
  <si>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</si>
  <si>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</si>
  <si>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</si>
  <si>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</si>
  <si>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</si>
  <si>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</si>
  <si>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</si>
  <si>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</si>
  <si>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</si>
  <si>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</si>
  <si>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</si>
  <si>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</si>
  <si>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</si>
  <si>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</si>
  <si>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</si>
  <si>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</si>
  <si>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</si>
  <si>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</si>
  <si>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</si>
  <si>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</si>
  <si>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</si>
  <si>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</si>
  <si>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</si>
  <si>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</si>
  <si>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</si>
  <si>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</si>
  <si>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</si>
  <si>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</si>
  <si>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</si>
  <si>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</si>
  <si>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</si>
  <si>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</si>
  <si>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</si>
  <si>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</si>
  <si>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</si>
  <si>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</si>
  <si>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</si>
  <si>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</si>
  <si>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</si>
  <si>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</si>
  <si>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</si>
  <si>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</si>
  <si>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</si>
  <si>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</si>
  <si>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</si>
  <si>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</si>
  <si>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</si>
  <si>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</si>
  <si>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</si>
  <si>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</si>
  <si>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</si>
  <si>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</si>
  <si>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</si>
  <si>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</si>
  <si>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</si>
  <si>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</si>
  <si>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</si>
  <si>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</si>
  <si>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</si>
  <si>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</si>
  <si>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</si>
  <si>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</si>
  <si>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</si>
  <si>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</si>
  <si>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</si>
  <si>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</si>
  <si>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</si>
  <si>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</si>
  <si>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</si>
  <si>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</si>
  <si>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</si>
  <si>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</si>
  <si>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</si>
  <si>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</si>
  <si>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</si>
  <si>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</si>
  <si>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</si>
  <si>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</si>
  <si>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</si>
  <si>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</si>
  <si>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</si>
  <si>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</si>
  <si>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</si>
  <si>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</si>
  <si>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</si>
  <si>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</si>
  <si>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</si>
  <si>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</si>
  <si>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</si>
  <si>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</si>
  <si>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</si>
  <si>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</si>
  <si>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</si>
  <si>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</si>
  <si>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</si>
  <si>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</si>
  <si>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</si>
  <si>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</si>
  <si>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</si>
  <si>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</si>
  <si>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</si>
  <si>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</si>
  <si>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</si>
  <si>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</si>
  <si>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</si>
  <si>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</si>
  <si>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</si>
  <si>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</si>
  <si>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</si>
  <si>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</si>
  <si>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</si>
  <si>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</si>
  <si>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</si>
  <si>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</si>
  <si>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</si>
  <si>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</si>
  <si>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</si>
  <si>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</si>
  <si>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</si>
  <si>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</si>
  <si>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</si>
  <si>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</si>
  <si>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</si>
  <si>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</si>
  <si>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</si>
  <si>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</si>
  <si>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</si>
  <si>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</si>
  <si>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</si>
  <si>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</si>
  <si>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</si>
  <si>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</si>
  <si>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</si>
  <si>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</si>
  <si>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</si>
  <si>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</si>
  <si>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</si>
  <si>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</si>
  <si>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</si>
  <si>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</si>
  <si>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</si>
  <si>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</si>
  <si>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</si>
  <si>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</si>
  <si>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</si>
  <si>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</si>
  <si>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</si>
  <si>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</si>
  <si>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</si>
  <si>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</si>
  <si>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</si>
  <si>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</si>
  <si>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</si>
  <si>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</si>
  <si>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</si>
  <si>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</si>
  <si>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</si>
  <si>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</si>
  <si>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</si>
  <si>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</si>
  <si>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</si>
  <si>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</si>
  <si>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</si>
  <si>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</si>
  <si>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</si>
  <si>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</si>
  <si>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</si>
  <si>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</si>
  <si>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</si>
  <si>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</si>
  <si>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</si>
  <si>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</si>
  <si>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</si>
  <si>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</si>
  <si>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</si>
  <si>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</si>
  <si>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</si>
  <si>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</si>
  <si>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</si>
  <si>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</si>
  <si>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</si>
  <si>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</si>
  <si>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</si>
  <si>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</si>
  <si>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</si>
  <si>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</si>
  <si>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</si>
  <si>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</si>
  <si>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</si>
  <si>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</si>
  <si>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</si>
  <si>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</si>
  <si>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</si>
  <si>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</si>
  <si>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</si>
  <si>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</si>
  <si>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</si>
  <si>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</si>
  <si>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</si>
  <si>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</si>
  <si>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</si>
  <si>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</si>
  <si>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</si>
  <si>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</si>
  <si>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</si>
  <si>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</si>
  <si>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</si>
  <si>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</si>
  <si>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</si>
  <si>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</si>
  <si>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</si>
  <si>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</si>
  <si>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</si>
  <si>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</si>
  <si>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</si>
  <si>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</si>
  <si>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</si>
  <si>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</si>
  <si>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</si>
  <si>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</si>
  <si>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</si>
  <si>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</si>
  <si>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</si>
  <si>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</si>
  <si>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</si>
  <si>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</si>
  <si>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</si>
  <si>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</si>
  <si>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</si>
  <si>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</si>
  <si>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</si>
  <si>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</si>
  <si>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</si>
  <si>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</si>
  <si>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</si>
  <si>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</si>
  <si>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</si>
  <si>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</si>
  <si>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</si>
  <si>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</si>
  <si>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</si>
  <si>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</si>
  <si>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</si>
  <si>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</si>
  <si>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</si>
  <si>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</si>
  <si>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</si>
  <si>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</si>
  <si>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</si>
  <si>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</si>
  <si>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</si>
  <si>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</si>
  <si>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</si>
  <si>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</si>
  <si>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</si>
  <si>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</si>
  <si>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</si>
  <si>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</si>
  <si>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</si>
  <si>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</si>
  <si>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</si>
  <si>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</si>
  <si>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</si>
  <si>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</si>
  <si>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</si>
  <si>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</si>
  <si>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</si>
  <si>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</si>
  <si>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</si>
  <si>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</si>
  <si>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</si>
  <si>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</si>
  <si>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</si>
  <si>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</si>
  <si>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</si>
  <si>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</si>
  <si>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</si>
  <si>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</si>
  <si>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</si>
  <si>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</si>
  <si>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</si>
  <si>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</si>
  <si>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</si>
  <si>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</si>
  <si>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</si>
  <si>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</si>
  <si>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</si>
  <si>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</si>
  <si>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</si>
  <si>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</si>
  <si>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</si>
  <si>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</si>
  <si>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</si>
  <si>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</si>
  <si>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</si>
  <si>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</si>
  <si>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</si>
  <si>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</si>
  <si>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</si>
  <si>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</si>
  <si>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</si>
  <si>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</si>
  <si>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</si>
  <si>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</si>
  <si>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</si>
  <si>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</si>
  <si>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</si>
  <si>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</si>
  <si>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</si>
  <si>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</si>
  <si>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</si>
  <si>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</si>
  <si>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</si>
  <si>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</si>
  <si>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</si>
  <si>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</si>
  <si>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</si>
  <si>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</si>
  <si>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</si>
  <si>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</si>
  <si>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</si>
  <si>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</si>
  <si>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</si>
  <si>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</si>
  <si>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</si>
  <si>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</si>
  <si>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</si>
  <si>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</si>
  <si>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</si>
  <si>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</si>
  <si>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</si>
  <si>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</si>
  <si>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</si>
  <si>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</si>
  <si>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</si>
  <si>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</si>
  <si>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</si>
  <si>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</si>
  <si>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</si>
  <si>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</si>
  <si>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</si>
  <si>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</si>
  <si>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</si>
  <si>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</si>
  <si>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</si>
  <si>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</si>
  <si>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</si>
  <si>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</si>
  <si>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</si>
  <si>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</si>
  <si>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</si>
  <si>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</si>
  <si>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</si>
  <si>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</si>
  <si>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</si>
  <si>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</si>
  <si>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</si>
  <si>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</si>
  <si>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</si>
  <si>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</si>
  <si>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</si>
  <si>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</si>
  <si>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</si>
  <si>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</si>
  <si>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</si>
  <si>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</si>
  <si>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</si>
  <si>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</si>
  <si>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</si>
  <si>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</si>
  <si>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</si>
  <si>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</si>
  <si>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</si>
  <si>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</si>
  <si>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</si>
  <si>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</si>
  <si>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</si>
  <si>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</si>
  <si>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</si>
  <si>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</si>
  <si>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</si>
  <si>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</si>
  <si>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</si>
  <si>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</si>
  <si>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</si>
  <si>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</si>
  <si>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</si>
  <si>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</si>
  <si>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</si>
  <si>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</si>
  <si>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</si>
  <si>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</si>
  <si>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</si>
  <si>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</si>
  <si>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</si>
  <si>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</si>
  <si>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</si>
  <si>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</si>
  <si>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</si>
  <si>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</si>
  <si>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</si>
  <si>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</si>
  <si>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</si>
  <si>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</si>
  <si>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</si>
  <si>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</si>
  <si>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</si>
  <si>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</si>
  <si>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</si>
  <si>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</si>
  <si>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</si>
  <si>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</si>
  <si>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</si>
  <si>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</si>
  <si>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</si>
  <si>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</si>
  <si>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</si>
  <si>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</si>
  <si>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</si>
  <si>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</si>
  <si>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</si>
  <si>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</si>
  <si>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</si>
  <si>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</si>
  <si>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</si>
  <si>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</si>
  <si>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</si>
  <si>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</si>
  <si>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</si>
  <si>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</si>
  <si>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</si>
  <si>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</si>
  <si>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</si>
  <si>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</si>
  <si>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</si>
  <si>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</si>
  <si>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</si>
  <si>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</si>
  <si>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</si>
  <si>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</si>
  <si>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</si>
  <si>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</si>
  <si>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</si>
  <si>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</si>
  <si>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</si>
  <si>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</si>
  <si>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</si>
  <si>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</si>
  <si>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</si>
  <si>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</si>
  <si>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</si>
  <si>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</si>
  <si>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</si>
  <si>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</si>
  <si>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</si>
  <si>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</si>
  <si>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</si>
  <si>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</si>
  <si>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</si>
  <si>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</si>
  <si>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</si>
  <si>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</si>
  <si>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</si>
  <si>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</si>
  <si>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</si>
  <si>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</si>
  <si>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</si>
  <si>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</si>
  <si>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</si>
  <si>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</si>
  <si>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</si>
  <si>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</si>
  <si>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</si>
  <si>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</si>
  <si>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</si>
  <si>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</si>
  <si>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</si>
  <si>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</si>
  <si>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</si>
  <si>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</si>
  <si>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</si>
  <si>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</si>
  <si>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</si>
  <si>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</si>
  <si>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</si>
  <si>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</si>
  <si>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</si>
  <si>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</si>
  <si>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</si>
  <si>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</si>
  <si>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</si>
  <si>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</si>
  <si>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</si>
  <si>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</si>
  <si>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</si>
  <si>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</si>
  <si>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</si>
  <si>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</si>
  <si>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</si>
  <si>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</si>
  <si>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</si>
  <si>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</si>
  <si>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</si>
  <si>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</si>
  <si>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</si>
  <si>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</si>
  <si>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</si>
  <si>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</si>
  <si>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</si>
  <si>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</si>
  <si>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</si>
  <si>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</si>
  <si>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</si>
  <si>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</si>
  <si>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</si>
  <si>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</si>
  <si>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</si>
  <si>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</si>
  <si>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</si>
  <si>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</si>
  <si>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</si>
  <si>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</si>
  <si>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</si>
  <si>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</si>
  <si>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</si>
  <si>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</si>
  <si>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</si>
  <si>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</si>
  <si>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</si>
  <si>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</si>
  <si>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</si>
  <si>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</si>
  <si>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</si>
  <si>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</si>
  <si>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</si>
  <si>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</si>
  <si>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</si>
  <si>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</si>
  <si>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</si>
  <si>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</si>
  <si>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</si>
  <si>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</si>
  <si>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</si>
  <si>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</si>
  <si>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</si>
  <si>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</si>
  <si>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</si>
  <si>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</si>
  <si>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</si>
  <si>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</si>
  <si>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</si>
  <si>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</si>
  <si>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</si>
  <si>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</si>
  <si>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</si>
  <si>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</si>
  <si>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</si>
  <si>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</si>
  <si>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</si>
  <si>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</si>
  <si>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</si>
  <si>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</si>
  <si>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</si>
  <si>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</si>
  <si>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</si>
  <si>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</si>
  <si>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</si>
  <si>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</si>
  <si>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</si>
  <si>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</si>
  <si>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</si>
  <si>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</si>
  <si>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</si>
  <si>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</si>
  <si>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</si>
  <si>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</si>
  <si>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</si>
  <si>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</si>
  <si>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</si>
  <si>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</si>
  <si>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</si>
  <si>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</si>
  <si>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</si>
  <si>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</si>
  <si>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</si>
  <si>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</si>
  <si>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</si>
  <si>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</si>
  <si>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</si>
  <si>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</si>
  <si>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</si>
  <si>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</si>
  <si>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</si>
  <si>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</si>
  <si>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</si>
  <si>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</si>
  <si>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</si>
  <si>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</si>
  <si>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</si>
  <si>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</si>
  <si>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</si>
  <si>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</si>
  <si>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</si>
  <si>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</si>
  <si>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</si>
  <si>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</si>
  <si>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</si>
  <si>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</si>
  <si>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</si>
  <si>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</si>
  <si>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</si>
  <si>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</si>
  <si>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</si>
  <si>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</si>
  <si>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</si>
  <si>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</si>
  <si>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</si>
  <si>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</si>
  <si>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</si>
  <si>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</si>
  <si>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</si>
  <si>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</si>
  <si>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</si>
  <si>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</si>
  <si>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</si>
  <si>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</si>
  <si>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</si>
  <si>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</si>
  <si>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</si>
  <si>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</si>
  <si>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</si>
  <si>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</si>
  <si>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</si>
  <si>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</si>
  <si>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</si>
  <si>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</si>
  <si>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</si>
  <si>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</si>
  <si>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</si>
  <si>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</si>
  <si>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</si>
  <si>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</si>
  <si>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</si>
  <si>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</si>
  <si>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</si>
  <si>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</si>
  <si>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</si>
  <si>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</si>
  <si>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</si>
  <si>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</si>
  <si>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</si>
  <si>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</si>
  <si>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</si>
  <si>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</si>
  <si>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</si>
  <si>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</si>
  <si>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</si>
  <si>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</si>
  <si>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</si>
  <si>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</si>
  <si>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</si>
  <si>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</si>
  <si>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</si>
  <si>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</si>
  <si>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</si>
  <si>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</si>
  <si>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</si>
  <si>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</si>
  <si>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</si>
  <si>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</si>
  <si>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</si>
  <si>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</si>
  <si>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</si>
  <si>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</si>
  <si>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</si>
  <si>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</si>
  <si>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</si>
  <si>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</si>
  <si>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</si>
  <si>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</si>
  <si>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</si>
  <si>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</si>
  <si>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</si>
  <si>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</si>
  <si>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</si>
  <si>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</si>
  <si>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</si>
  <si>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</si>
  <si>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</si>
  <si>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</si>
  <si>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</si>
  <si>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</si>
  <si>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</si>
  <si>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</si>
  <si>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</si>
  <si>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</si>
  <si>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</si>
  <si>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</si>
  <si>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</si>
  <si>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</si>
  <si>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</si>
  <si>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</si>
  <si>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</si>
  <si>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</si>
  <si>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</si>
  <si>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</si>
  <si>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</si>
  <si>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</si>
  <si>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</si>
  <si>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</si>
  <si>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</si>
  <si>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</si>
  <si>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</si>
  <si>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</si>
  <si>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</si>
  <si>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</si>
  <si>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</si>
  <si>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</si>
  <si>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</si>
  <si>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</si>
  <si>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</si>
  <si>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</si>
  <si>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</si>
  <si>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</si>
  <si>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</si>
  <si>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</si>
  <si>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</si>
  <si>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</si>
  <si>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</si>
  <si>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</si>
  <si>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</si>
  <si>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</si>
  <si>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</si>
  <si>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</si>
  <si>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</si>
  <si>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</si>
  <si>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</si>
  <si>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</si>
  <si>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</si>
  <si>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</si>
  <si>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</si>
  <si>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</si>
  <si>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</si>
  <si>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</si>
  <si>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</si>
  <si>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</si>
  <si>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</si>
  <si>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</si>
  <si>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</si>
  <si>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</si>
  <si>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</si>
  <si>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</si>
  <si>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</si>
  <si>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</si>
  <si>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</si>
  <si>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</si>
  <si>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</si>
  <si>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</si>
  <si>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</si>
  <si>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</si>
  <si>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</si>
  <si>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</si>
  <si>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</si>
  <si>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</si>
  <si>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</si>
  <si>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</si>
  <si>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</si>
  <si>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</si>
  <si>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</si>
  <si>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</si>
  <si>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</si>
  <si>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</si>
  <si>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</si>
  <si>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</si>
  <si>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</si>
  <si>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</si>
  <si>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</si>
  <si>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</si>
  <si>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</si>
  <si>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</si>
  <si>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</si>
  <si>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</si>
  <si>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</si>
  <si>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</si>
  <si>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</si>
  <si>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</si>
  <si>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</si>
  <si>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</si>
  <si>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</si>
  <si>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</si>
  <si>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</si>
  <si>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</si>
  <si>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</si>
  <si>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</si>
  <si>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</si>
  <si>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</si>
  <si>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</si>
  <si>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</si>
  <si>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</si>
  <si>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</si>
  <si>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</si>
  <si>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</si>
  <si>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</si>
  <si>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</si>
  <si>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</si>
  <si>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</si>
  <si>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</si>
  <si>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</si>
  <si>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</si>
  <si>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</si>
  <si>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</si>
  <si>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</si>
  <si>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</si>
  <si>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</si>
  <si>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</si>
  <si>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</si>
  <si>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</si>
  <si>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</si>
  <si>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</si>
  <si>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</si>
  <si>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</si>
  <si>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</si>
  <si>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</si>
  <si>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</si>
  <si>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</si>
  <si>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</si>
  <si>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</si>
  <si>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</si>
  <si>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</si>
  <si>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</si>
  <si>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</si>
  <si>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</si>
  <si>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</si>
  <si>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</si>
  <si>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</si>
  <si>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</si>
  <si>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</si>
  <si>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</si>
  <si>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</si>
  <si>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</si>
  <si>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</si>
  <si>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</si>
  <si>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</si>
  <si>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</si>
  <si>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</si>
  <si>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</si>
  <si>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</si>
  <si>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</si>
  <si>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</si>
  <si>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</si>
  <si>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</si>
  <si>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</si>
  <si>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</si>
  <si>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</si>
  <si>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</si>
  <si>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</si>
  <si>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</si>
  <si>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</si>
  <si>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</si>
  <si>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</si>
  <si>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</si>
  <si>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</si>
  <si>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</si>
  <si>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</si>
  <si>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</si>
  <si>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</si>
  <si>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</si>
  <si>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</si>
  <si>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</si>
  <si>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</si>
  <si>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</si>
  <si>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</si>
  <si>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</si>
  <si>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</si>
  <si>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</si>
  <si>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</si>
  <si>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</si>
  <si>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</si>
  <si>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</si>
  <si>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</si>
  <si>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</si>
  <si>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</si>
  <si>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</si>
  <si>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</si>
  <si>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</si>
  <si>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</si>
  <si>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</si>
  <si>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</si>
  <si>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</si>
  <si>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</si>
  <si>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</si>
  <si>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</si>
  <si>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</si>
  <si>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</si>
  <si>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</si>
  <si>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</si>
  <si>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</si>
  <si>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</si>
  <si>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</si>
  <si>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</si>
  <si>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</si>
  <si>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</si>
  <si>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</si>
  <si>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</si>
  <si>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</si>
  <si>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</si>
  <si>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</si>
  <si>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</si>
  <si>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</si>
  <si>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</si>
  <si>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</si>
  <si>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</si>
  <si>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</si>
  <si>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</si>
  <si>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</si>
  <si>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</si>
  <si>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</si>
  <si>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</si>
  <si>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</si>
  <si>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</si>
  <si>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</si>
  <si>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</si>
  <si>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</si>
  <si>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</si>
  <si>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</si>
  <si>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</si>
  <si>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</si>
  <si>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</si>
  <si>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</si>
  <si>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</si>
  <si>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</si>
  <si>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</si>
  <si>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</si>
  <si>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</si>
  <si>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</si>
  <si>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</si>
  <si>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</si>
  <si>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</si>
  <si>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</si>
  <si>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</si>
  <si>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</si>
  <si>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</si>
  <si>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</si>
  <si>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</si>
  <si>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</si>
  <si>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</si>
  <si>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</si>
  <si>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</si>
  <si>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</si>
  <si>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</si>
  <si>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</si>
  <si>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</si>
  <si>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</si>
  <si>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</si>
  <si>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</si>
  <si>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</si>
  <si>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</si>
  <si>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</si>
  <si>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</si>
  <si>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</si>
  <si>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</si>
  <si>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</si>
  <si>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</si>
  <si>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</si>
  <si>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</si>
  <si>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</si>
  <si>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</si>
  <si>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</si>
  <si>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</si>
  <si>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</si>
  <si>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</si>
  <si>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</si>
  <si>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</si>
  <si>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</si>
  <si>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</si>
  <si>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</si>
  <si>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</si>
  <si>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</si>
  <si>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</si>
  <si>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</si>
  <si>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</si>
  <si>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</si>
  <si>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</si>
  <si>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</si>
  <si>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</si>
  <si>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</si>
  <si>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</si>
  <si>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</si>
  <si>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</si>
  <si>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</si>
  <si>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</si>
  <si>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</si>
  <si>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</si>
  <si>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</si>
  <si>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</si>
  <si>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</si>
  <si>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</si>
  <si>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</si>
  <si>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</si>
  <si>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</si>
  <si>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</si>
  <si>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</si>
  <si>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</si>
  <si>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</si>
  <si>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</si>
  <si>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</si>
  <si>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</si>
  <si>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</si>
  <si>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</si>
  <si>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</si>
  <si>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</si>
  <si>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</si>
  <si>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</si>
  <si>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</si>
  <si>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</si>
  <si>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</si>
  <si>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</si>
  <si>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</si>
  <si>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</si>
  <si>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</si>
  <si>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</si>
  <si>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</si>
  <si>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</si>
  <si>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</si>
  <si>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</si>
  <si>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</si>
  <si>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</si>
  <si>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</si>
  <si>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</si>
  <si>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</si>
  <si>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</si>
  <si>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</si>
  <si>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</si>
  <si>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</si>
  <si>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</si>
  <si>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</si>
  <si>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</si>
  <si>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</si>
  <si>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</si>
  <si>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</si>
  <si>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</si>
  <si>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</si>
  <si>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</si>
  <si>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</si>
  <si>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</si>
  <si>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</si>
  <si>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</si>
  <si>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</si>
  <si>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</si>
  <si>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</si>
  <si>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</si>
  <si>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</si>
  <si>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</si>
  <si>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</si>
  <si>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</si>
  <si>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</si>
  <si>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</si>
  <si>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</si>
  <si>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</si>
  <si>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</si>
  <si>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</si>
  <si>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</si>
  <si>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</si>
  <si>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</si>
  <si>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</si>
  <si>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</si>
  <si>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</si>
  <si>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</si>
  <si>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</si>
  <si>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</si>
  <si>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</si>
  <si>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</si>
  <si>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</si>
  <si>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</si>
  <si>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</si>
  <si>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</si>
  <si>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</si>
  <si>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</si>
  <si>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</si>
  <si>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</si>
  <si>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</si>
  <si>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</si>
  <si>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</si>
  <si>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</si>
  <si>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</si>
  <si>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</si>
  <si>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</si>
  <si>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</si>
  <si>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</si>
  <si>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</si>
  <si>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</si>
  <si>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</si>
  <si>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</si>
  <si>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</si>
  <si>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</si>
  <si>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</si>
  <si>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</si>
  <si>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</si>
  <si>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</si>
  <si>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</si>
  <si>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</si>
  <si>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</si>
  <si>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</si>
  <si>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</si>
  <si>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</si>
  <si>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</si>
  <si>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</si>
  <si>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</si>
  <si>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</si>
  <si>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</si>
  <si>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</si>
  <si>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</si>
  <si>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</si>
  <si>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</si>
  <si>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</si>
  <si>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</si>
  <si>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</si>
  <si>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</si>
  <si>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</si>
  <si>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</si>
  <si>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</si>
  <si>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</si>
  <si>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</si>
  <si>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</si>
  <si>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</si>
  <si>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</si>
  <si>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</si>
  <si>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</si>
  <si>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</si>
  <si>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</si>
  <si>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</si>
  <si>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</si>
  <si>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</si>
  <si>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</si>
  <si>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</si>
  <si>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</si>
  <si>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</si>
  <si>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</si>
  <si>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</si>
  <si>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</si>
  <si>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</si>
  <si>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</si>
  <si>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</si>
  <si>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</si>
  <si>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</si>
  <si>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</si>
  <si>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</si>
  <si>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</si>
  <si>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</si>
  <si>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</si>
  <si>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</si>
  <si>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</si>
  <si>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</si>
  <si>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</si>
  <si>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</si>
  <si>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</si>
  <si>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</si>
  <si>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</si>
  <si>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</si>
  <si>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</si>
  <si>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</si>
  <si>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</si>
  <si>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</si>
  <si>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</si>
  <si>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</si>
  <si>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</si>
  <si>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</si>
  <si>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</si>
  <si>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</si>
  <si>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</si>
  <si>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</si>
  <si>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</si>
  <si>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</si>
  <si>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</si>
  <si>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</si>
  <si>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</si>
  <si>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</si>
  <si>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</si>
  <si>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</si>
  <si>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</si>
  <si>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</si>
  <si>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</si>
  <si>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</si>
  <si>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</si>
  <si>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</si>
  <si>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</si>
  <si>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</si>
  <si>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</si>
  <si>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</si>
  <si>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</si>
  <si>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</si>
  <si>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</si>
  <si>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</si>
  <si>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</si>
  <si>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</si>
  <si>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</si>
  <si>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</si>
  <si>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</si>
  <si>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</si>
  <si>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</si>
  <si>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</si>
  <si>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</si>
  <si>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</si>
  <si>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</si>
  <si>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</si>
  <si>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</si>
  <si>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</si>
  <si>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</si>
  <si>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</si>
  <si>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</si>
  <si>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</si>
  <si>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</si>
  <si>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</si>
  <si>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</si>
  <si>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</si>
  <si>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</si>
  <si>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</si>
  <si>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</si>
  <si>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</si>
  <si>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</si>
  <si>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</si>
  <si>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</si>
  <si>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</si>
  <si>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</si>
  <si>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</si>
  <si>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</si>
  <si>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</si>
  <si>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</si>
  <si>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</si>
  <si>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</si>
  <si>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</si>
  <si>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</si>
  <si>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</si>
  <si>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</si>
  <si>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</si>
  <si>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</si>
  <si>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</si>
  <si>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</si>
  <si>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</si>
  <si>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</si>
  <si>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</si>
  <si>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</si>
  <si>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</si>
  <si>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</si>
  <si>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</si>
  <si>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</si>
  <si>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</si>
  <si>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</si>
  <si>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</si>
  <si>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</si>
  <si>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</si>
  <si>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</si>
  <si>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</si>
  <si>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</si>
  <si>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</si>
  <si>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</si>
  <si>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</si>
  <si>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</si>
  <si>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</si>
  <si>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</si>
  <si>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</si>
  <si>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</si>
  <si>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</si>
  <si>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</si>
  <si>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</si>
  <si>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</si>
  <si>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</si>
  <si>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</si>
  <si>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</si>
  <si>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</si>
  <si>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</si>
  <si>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</si>
  <si>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</si>
  <si>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</si>
  <si>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</si>
  <si>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</si>
  <si>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</si>
  <si>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</si>
  <si>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</si>
  <si>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</si>
  <si>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</si>
  <si>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</si>
  <si>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</si>
  <si>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</si>
  <si>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</si>
  <si>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</si>
  <si>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</si>
  <si>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</si>
  <si>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</si>
  <si>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</si>
  <si>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</si>
  <si>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</si>
  <si>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</si>
  <si>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</si>
  <si>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</si>
  <si>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</si>
  <si>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</si>
  <si>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</si>
  <si>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</si>
  <si>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</si>
  <si>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</si>
  <si>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</si>
  <si>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</si>
  <si>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</si>
  <si>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</si>
  <si>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</si>
  <si>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</si>
  <si>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</si>
  <si>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</si>
  <si>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</si>
  <si>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</si>
  <si>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</si>
  <si>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</si>
  <si>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</si>
  <si>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</si>
  <si>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</si>
  <si>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</si>
  <si>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</si>
  <si>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</si>
  <si>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</si>
  <si>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</si>
  <si>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</si>
  <si>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</si>
  <si>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</si>
  <si>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</si>
  <si>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</si>
  <si>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</si>
  <si>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</si>
  <si>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</si>
  <si>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</si>
  <si>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</si>
  <si>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</si>
  <si>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</si>
  <si>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</si>
  <si>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</si>
  <si>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</si>
  <si>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</si>
  <si>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</si>
  <si>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</si>
  <si>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</si>
  <si>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</si>
  <si>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</si>
  <si>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</si>
  <si>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</si>
  <si>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</si>
  <si>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</si>
  <si>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</si>
  <si>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</si>
  <si>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</si>
  <si>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</si>
  <si>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</si>
  <si>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</si>
  <si>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</si>
  <si>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</si>
  <si>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</si>
  <si>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</si>
  <si>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</si>
  <si>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</si>
  <si>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</si>
  <si>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</si>
  <si>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</si>
  <si>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</si>
  <si>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</si>
  <si>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</si>
  <si>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</si>
  <si>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</si>
  <si>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</si>
  <si>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</si>
  <si>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</si>
  <si>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</si>
  <si>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</si>
  <si>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</si>
  <si>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</si>
  <si>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</si>
  <si>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</si>
  <si>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</si>
  <si>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</si>
  <si>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</si>
  <si>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</si>
  <si>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</si>
  <si>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</si>
  <si>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</si>
  <si>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</si>
  <si>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</si>
  <si>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</si>
  <si>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</si>
  <si>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</si>
  <si>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</si>
  <si>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</si>
  <si>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</si>
  <si>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</si>
  <si>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</si>
  <si>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</si>
  <si>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</si>
  <si>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</si>
  <si>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</si>
  <si>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</si>
  <si>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</si>
  <si>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</si>
  <si>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</si>
  <si>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</si>
  <si>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</si>
  <si>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</si>
  <si>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</si>
  <si>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</si>
  <si>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</si>
  <si>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</si>
  <si>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</si>
  <si>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</si>
  <si>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</si>
  <si>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</si>
  <si>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</si>
  <si>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</si>
  <si>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</si>
  <si>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</si>
  <si>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</si>
  <si>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</si>
  <si>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</si>
  <si>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</si>
  <si>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</si>
  <si>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</si>
  <si>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</si>
  <si>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</si>
  <si>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</si>
  <si>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</si>
  <si>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</si>
  <si>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</si>
  <si>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</si>
  <si>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</si>
  <si>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</si>
  <si>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</si>
  <si>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</si>
  <si>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</si>
  <si>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</si>
  <si>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</si>
  <si>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</si>
  <si>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</si>
  <si>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</si>
  <si>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</si>
  <si>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</si>
  <si>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</si>
  <si>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</si>
  <si>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</si>
  <si>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</si>
  <si>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</si>
  <si>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</si>
  <si>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</si>
  <si>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</si>
  <si>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</si>
  <si>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</si>
  <si>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</si>
  <si>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</si>
  <si>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</si>
  <si>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</si>
  <si>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</si>
  <si>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</si>
  <si>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</si>
  <si>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</si>
  <si>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</si>
  <si>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</si>
  <si>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</si>
  <si>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</si>
  <si>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</si>
  <si>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</si>
  <si>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</si>
  <si>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</si>
  <si>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</si>
  <si>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</si>
  <si>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</si>
  <si>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</si>
  <si>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</si>
  <si>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</si>
  <si>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</si>
  <si>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</si>
  <si>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</si>
  <si>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</si>
  <si>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</si>
  <si>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</si>
  <si>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</si>
  <si>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</si>
  <si>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</si>
  <si>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</si>
  <si>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</si>
  <si>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</si>
  <si>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</si>
  <si>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</si>
  <si>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</si>
  <si>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</si>
  <si>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</si>
  <si>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</si>
  <si>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</si>
  <si>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</si>
  <si>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</si>
  <si>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</si>
  <si>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</si>
  <si>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</si>
  <si>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</si>
  <si>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</si>
  <si>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</si>
  <si>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</si>
  <si>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</si>
  <si>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</si>
  <si>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</si>
  <si>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</si>
  <si>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</si>
  <si>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</si>
  <si>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</si>
  <si>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</si>
  <si>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</si>
  <si>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</si>
  <si>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</si>
  <si>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</si>
  <si>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</si>
  <si>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</si>
  <si>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</si>
  <si>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</si>
  <si>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</si>
  <si>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</si>
  <si>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</si>
  <si>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</si>
  <si>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</si>
  <si>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</si>
  <si>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</si>
  <si>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</si>
  <si>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</si>
  <si>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</si>
  <si>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</si>
  <si>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</si>
  <si>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</si>
  <si>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</si>
  <si>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</si>
  <si>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</si>
  <si>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</si>
  <si>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</si>
  <si>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</si>
  <si>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</si>
  <si>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</si>
  <si>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</si>
  <si>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</si>
  <si>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</si>
  <si>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</si>
  <si>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</si>
  <si>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</si>
  <si>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</si>
  <si>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</si>
  <si>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</si>
  <si>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</si>
  <si>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</si>
  <si>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</si>
  <si>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</si>
  <si>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</si>
  <si>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</si>
  <si>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</si>
  <si>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</si>
  <si>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</si>
  <si>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</si>
  <si>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</si>
  <si>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</si>
  <si>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</si>
  <si>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</si>
  <si>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</si>
  <si>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</si>
  <si>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</si>
  <si>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</si>
  <si>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</si>
  <si>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</si>
  <si>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</si>
  <si>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</si>
  <si>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</si>
  <si>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</si>
  <si>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</si>
  <si>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</si>
  <si>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</si>
  <si>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</si>
  <si>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</si>
  <si>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</si>
  <si>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</si>
  <si>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</si>
  <si>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</si>
  <si>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</si>
  <si>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</si>
  <si>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</si>
  <si>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</si>
  <si>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</si>
  <si>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</si>
  <si>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</si>
  <si>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</si>
  <si>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</si>
  <si>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</si>
  <si>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</si>
  <si>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</si>
  <si>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</si>
  <si>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</si>
  <si>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</si>
  <si>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</si>
  <si>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</si>
  <si>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</si>
  <si>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</si>
  <si>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</si>
  <si>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</si>
  <si>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</si>
  <si>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</si>
  <si>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</si>
  <si>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</si>
  <si>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</si>
  <si>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</si>
  <si>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</si>
  <si>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</si>
  <si>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</si>
  <si>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</si>
  <si>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</si>
  <si>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</si>
  <si>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</si>
  <si>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</si>
  <si>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</si>
  <si>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</si>
  <si>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</si>
  <si>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</si>
  <si>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</si>
  <si>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</si>
  <si>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</si>
  <si>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</si>
  <si>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</si>
  <si>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</si>
  <si>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</si>
  <si>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</si>
  <si>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</si>
  <si>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</si>
  <si>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</si>
  <si>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</si>
  <si>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</si>
  <si>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</si>
  <si>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</si>
  <si>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</si>
  <si>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</si>
  <si>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</si>
  <si>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</si>
  <si>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</si>
  <si>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</si>
  <si>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</si>
  <si>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</si>
  <si>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</si>
  <si>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</si>
  <si>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</si>
  <si>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</si>
  <si>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</si>
  <si>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</si>
  <si>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</si>
  <si>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</si>
  <si>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</si>
  <si>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</si>
  <si>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</si>
  <si>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</si>
  <si>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</si>
  <si>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</si>
  <si>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</si>
  <si>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</si>
  <si>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</si>
  <si>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</si>
  <si>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</si>
  <si>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</si>
  <si>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</si>
  <si>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</si>
  <si>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</si>
  <si>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</si>
  <si>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</si>
  <si>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</si>
  <si>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</si>
  <si>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</si>
  <si>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</si>
  <si>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</si>
  <si>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</si>
  <si>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</si>
  <si>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</si>
  <si>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</si>
  <si>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</si>
  <si>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</si>
  <si>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</si>
  <si>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</si>
  <si>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</si>
  <si>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</si>
  <si>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</si>
  <si>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</si>
  <si>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</si>
  <si>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</si>
  <si>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</si>
  <si>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</si>
  <si>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</si>
  <si>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</si>
  <si>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</si>
  <si>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</si>
  <si>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</si>
  <si>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</si>
  <si>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</si>
  <si>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</si>
  <si>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</si>
  <si>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</si>
  <si>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</si>
  <si>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</si>
  <si>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</si>
  <si>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</si>
  <si>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</si>
  <si>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</si>
  <si>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</si>
  <si>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</si>
  <si>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</si>
  <si>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</si>
  <si>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</si>
  <si>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</si>
  <si>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</si>
  <si>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</si>
  <si>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</si>
  <si>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</si>
  <si>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</si>
  <si>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</si>
  <si>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</si>
  <si>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</si>
  <si>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</si>
  <si>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</si>
  <si>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</si>
  <si>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</si>
  <si>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</si>
  <si>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</si>
  <si>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</si>
  <si>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</si>
  <si>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</si>
  <si>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</si>
  <si>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</si>
  <si>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</si>
  <si>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</si>
  <si>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</si>
  <si>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</si>
  <si>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</si>
  <si>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</si>
  <si>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</si>
  <si>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</si>
  <si>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</si>
  <si>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</si>
  <si>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</si>
  <si>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</si>
  <si>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</si>
  <si>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</si>
  <si>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</si>
  <si>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</si>
  <si>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</si>
  <si>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</si>
  <si>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</si>
  <si>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</si>
  <si>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</si>
  <si>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</si>
  <si>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</si>
  <si>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</si>
  <si>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</si>
  <si>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</si>
  <si>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</si>
  <si>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</si>
  <si>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</si>
  <si>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</si>
  <si>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</si>
  <si>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</si>
  <si>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</si>
  <si>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</si>
  <si>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</si>
  <si>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</si>
  <si>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</si>
  <si>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</si>
  <si>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</si>
  <si>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</si>
  <si>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</si>
  <si>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</si>
  <si>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</si>
  <si>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</si>
  <si>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</si>
  <si>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</si>
  <si>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</si>
  <si>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</si>
  <si>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</si>
  <si>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</si>
  <si>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</si>
  <si>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</si>
  <si>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</si>
  <si>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</si>
  <si>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</si>
  <si>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</si>
  <si>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</si>
  <si>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</si>
  <si>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</si>
  <si>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</si>
  <si>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</si>
  <si>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</si>
  <si>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</si>
  <si>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</si>
  <si>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</si>
  <si>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</si>
  <si>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</si>
  <si>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</si>
  <si>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</si>
  <si>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</si>
  <si>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</si>
  <si>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</si>
  <si>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</si>
  <si>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</si>
  <si>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</si>
  <si>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</si>
  <si>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</si>
  <si>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</si>
  <si>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</si>
  <si>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</si>
  <si>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</si>
  <si>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</si>
  <si>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</si>
  <si>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</si>
  <si>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</si>
  <si>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</si>
  <si>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</si>
  <si>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</si>
  <si>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</si>
  <si>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</si>
  <si>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</si>
  <si>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</si>
  <si>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</si>
  <si>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</si>
  <si>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</si>
  <si>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</si>
  <si>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</si>
  <si>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</si>
  <si>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</si>
  <si>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</si>
  <si>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</si>
  <si>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</si>
  <si>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</si>
  <si>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</si>
  <si>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</si>
  <si>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</si>
  <si>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</si>
  <si>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</si>
  <si>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</si>
  <si>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</si>
  <si>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</si>
  <si>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</si>
  <si>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</si>
  <si>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</si>
  <si>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</si>
  <si>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</si>
  <si>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</si>
  <si>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</si>
  <si>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</si>
  <si>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</si>
  <si>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</si>
  <si>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</si>
  <si>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</si>
  <si>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</si>
  <si>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</si>
  <si>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</si>
  <si>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</si>
  <si>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</si>
  <si>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</si>
  <si>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</si>
  <si>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</si>
  <si>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</si>
  <si>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</si>
  <si>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</si>
  <si>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</si>
  <si>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</si>
  <si>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</si>
  <si>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</si>
  <si>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</si>
  <si>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</si>
  <si>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</si>
  <si>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</si>
  <si>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</si>
  <si>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</si>
  <si>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</si>
  <si>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</si>
  <si>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</si>
  <si>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</si>
  <si>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</si>
  <si>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</si>
  <si>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</si>
  <si>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</si>
  <si>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</si>
  <si>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</si>
  <si>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</si>
  <si>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</si>
  <si>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</si>
  <si>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</si>
  <si>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</si>
  <si>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</si>
  <si>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</si>
  <si>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</si>
  <si>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</si>
  <si>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</si>
  <si>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</si>
  <si>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</si>
  <si>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</si>
  <si>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</si>
  <si>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</si>
  <si>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</si>
  <si>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</si>
  <si>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</si>
  <si>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</si>
  <si>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</si>
  <si>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</si>
  <si>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</si>
  <si>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</si>
  <si>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</si>
  <si>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</si>
  <si>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</si>
  <si>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</si>
  <si>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</si>
  <si>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</si>
  <si>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</si>
  <si>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</si>
  <si>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</si>
  <si>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</si>
  <si>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</si>
  <si>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</si>
  <si>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</si>
  <si>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</si>
  <si>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</si>
  <si>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</si>
  <si>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</si>
  <si>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</si>
  <si>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</si>
  <si>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</si>
  <si>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</si>
  <si>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</si>
  <si>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</si>
  <si>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</si>
  <si>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</si>
  <si>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</si>
  <si>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</si>
  <si>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</si>
  <si>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</si>
  <si>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</si>
  <si>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</si>
  <si>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</si>
  <si>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</si>
  <si>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</si>
  <si>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</si>
  <si>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</si>
  <si>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</si>
  <si>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</si>
  <si>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</si>
  <si>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</si>
  <si>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</si>
  <si>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</si>
  <si>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</si>
  <si>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</si>
  <si>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</si>
  <si>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</si>
  <si>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</si>
  <si>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</si>
  <si>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</si>
  <si>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</si>
  <si>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</si>
  <si>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</si>
  <si>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</si>
  <si>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</si>
  <si>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</si>
  <si>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</si>
  <si>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</si>
  <si>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</si>
  <si>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</si>
  <si>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</si>
  <si>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</si>
  <si>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</si>
  <si>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</si>
  <si>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</si>
  <si>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</si>
  <si>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</si>
  <si>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</si>
  <si>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</si>
  <si>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</si>
  <si>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</si>
  <si>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</si>
  <si>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</si>
  <si>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</si>
  <si>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</si>
  <si>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</si>
  <si>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</si>
  <si>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</si>
  <si>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</si>
  <si>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</si>
  <si>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</si>
  <si>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</si>
  <si>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</si>
  <si>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</si>
  <si>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</si>
  <si>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</si>
  <si>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</si>
  <si>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</si>
  <si>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</si>
  <si>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</si>
  <si>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</si>
  <si>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</si>
  <si>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</si>
  <si>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</si>
  <si>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</si>
  <si>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</si>
  <si>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</si>
  <si>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</si>
  <si>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</si>
  <si>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</si>
  <si>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</si>
  <si>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</si>
  <si>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</si>
  <si>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</si>
  <si>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</si>
  <si>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</si>
  <si>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</si>
  <si>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</si>
  <si>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</si>
  <si>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</si>
  <si>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</si>
  <si>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</si>
  <si>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</si>
  <si>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</si>
  <si>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</si>
  <si>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</si>
  <si>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</si>
  <si>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</si>
  <si>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</si>
  <si>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</si>
  <si>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</si>
  <si>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</si>
  <si>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</si>
  <si>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</si>
  <si>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</si>
  <si>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</si>
  <si>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</si>
  <si>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</si>
  <si>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</si>
  <si>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</si>
  <si>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</si>
  <si>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</si>
  <si>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</si>
  <si>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</si>
  <si>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</si>
  <si>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</si>
  <si>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</si>
  <si>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</si>
  <si>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</si>
  <si>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</si>
  <si>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</si>
  <si>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</si>
  <si>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</si>
  <si>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</si>
  <si>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</si>
  <si>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</si>
  <si>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</si>
  <si>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</si>
  <si>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</si>
  <si>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</si>
  <si>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</si>
  <si>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</si>
  <si>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</si>
  <si>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</si>
  <si>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</si>
  <si>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</si>
  <si>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</si>
  <si>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</si>
  <si>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</si>
  <si>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</si>
  <si>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</si>
  <si>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</si>
  <si>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</si>
  <si>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</si>
  <si>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</si>
  <si>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</si>
  <si>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</si>
  <si>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</si>
  <si>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</si>
  <si>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</si>
  <si>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</si>
  <si>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</si>
  <si>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</si>
  <si>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</si>
  <si>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</si>
  <si>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</si>
  <si>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</si>
  <si>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</si>
  <si>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</si>
  <si>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</si>
  <si>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</si>
  <si>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</si>
  <si>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</si>
  <si>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</si>
  <si>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</si>
  <si>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</si>
  <si>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</si>
  <si>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</si>
  <si>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</si>
  <si>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</si>
  <si>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</si>
  <si>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</si>
  <si>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</si>
  <si>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</si>
  <si>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</si>
  <si>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</si>
  <si>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</si>
  <si>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</si>
  <si>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</si>
  <si>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</si>
  <si>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</si>
  <si>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</si>
  <si>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</si>
  <si>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</si>
  <si>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</si>
  <si>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</si>
  <si>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</si>
  <si>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</si>
  <si>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</si>
  <si>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</si>
  <si>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</si>
  <si>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</si>
  <si>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</si>
  <si>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</si>
  <si>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</si>
  <si>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</si>
  <si>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</si>
  <si>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</si>
  <si>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</si>
  <si>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</si>
  <si>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</si>
  <si>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</si>
  <si>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</si>
  <si>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</si>
  <si>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</si>
  <si>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</si>
  <si>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</si>
  <si>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</si>
  <si>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</si>
  <si>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</si>
  <si>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</si>
  <si>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</si>
  <si>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</si>
  <si>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</si>
  <si>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</si>
  <si>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</si>
  <si>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</si>
  <si>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</si>
  <si>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</si>
  <si>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</si>
  <si>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</si>
  <si>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</si>
  <si>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</si>
  <si>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</si>
  <si>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</si>
  <si>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</si>
  <si>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</si>
  <si>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</si>
  <si>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</si>
  <si>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</si>
  <si>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</si>
  <si>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</si>
  <si>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</si>
  <si>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</si>
  <si>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</si>
  <si>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</si>
  <si>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</si>
  <si>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</si>
  <si>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</si>
  <si>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</si>
  <si>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</si>
  <si>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</si>
  <si>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</si>
  <si>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</si>
  <si>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</si>
  <si>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</si>
  <si>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</si>
  <si>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</si>
  <si>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</si>
  <si>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</si>
  <si>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</si>
  <si>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</si>
  <si>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</si>
  <si>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</si>
  <si>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</si>
  <si>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</si>
  <si>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</si>
  <si>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</si>
  <si>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</si>
  <si>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</si>
  <si>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</si>
  <si>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</si>
  <si>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</si>
  <si>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</si>
  <si>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</si>
  <si>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</si>
  <si>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</si>
  <si>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</si>
  <si>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</si>
  <si>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</si>
  <si>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</si>
  <si>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</si>
  <si>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</si>
  <si>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</si>
  <si>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</si>
  <si>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</si>
  <si>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</si>
  <si>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</si>
  <si>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</si>
  <si>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</si>
  <si>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</si>
  <si>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</si>
  <si>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</si>
  <si>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</si>
  <si>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</si>
  <si>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</si>
  <si>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</si>
  <si>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</si>
  <si>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</si>
  <si>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</si>
  <si>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</si>
  <si>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</si>
  <si>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</si>
  <si>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</si>
  <si>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</si>
  <si>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</si>
  <si>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</si>
  <si>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</si>
  <si>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</si>
  <si>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</si>
  <si>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</si>
  <si>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</si>
  <si>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</si>
  <si>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</si>
  <si>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</si>
  <si>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</si>
  <si>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</si>
  <si>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</si>
  <si>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</si>
  <si>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</si>
  <si>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</si>
  <si>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</si>
  <si>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</si>
  <si>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</si>
  <si>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</si>
  <si>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</si>
  <si>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</si>
  <si>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</si>
  <si>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</si>
  <si>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</si>
  <si>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</si>
  <si>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</si>
  <si>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</si>
  <si>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</si>
  <si>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</si>
  <si>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</si>
  <si>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</si>
  <si>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</si>
  <si>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</si>
  <si>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</si>
  <si>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</si>
  <si>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</si>
  <si>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</si>
  <si>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</si>
  <si>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</si>
  <si>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</si>
  <si>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</si>
  <si>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</si>
  <si>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</si>
  <si>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</si>
  <si>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</si>
  <si>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</si>
  <si>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</si>
  <si>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</si>
  <si>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</si>
  <si>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</si>
  <si>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</si>
  <si>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</si>
  <si>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</si>
  <si>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</si>
  <si>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</si>
  <si>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</si>
  <si>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</si>
  <si>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</si>
  <si>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</si>
  <si>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</si>
  <si>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</si>
  <si>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</si>
  <si>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</si>
  <si>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</si>
  <si>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</si>
  <si>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</si>
  <si>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</si>
  <si>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</si>
  <si>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</si>
  <si>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</si>
  <si>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</si>
  <si>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</si>
  <si>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</si>
  <si>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</si>
  <si>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</si>
  <si>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</si>
  <si>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</si>
  <si>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</si>
  <si>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</si>
  <si>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</si>
  <si>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</si>
  <si>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</si>
  <si>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</si>
  <si>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</si>
  <si>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</si>
  <si>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</si>
  <si>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</si>
  <si>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</si>
  <si>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</si>
  <si>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</si>
  <si>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</si>
  <si>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</si>
  <si>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</si>
  <si>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</si>
  <si>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</si>
  <si>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</si>
  <si>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</si>
  <si>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</si>
  <si>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</si>
  <si>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</si>
  <si>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</si>
  <si>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</si>
  <si>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</si>
  <si>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</si>
  <si>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</si>
  <si>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</si>
  <si>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</si>
  <si>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</si>
  <si>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</si>
  <si>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</si>
  <si>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</si>
  <si>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</si>
  <si>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</si>
  <si>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</si>
  <si>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</si>
  <si>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</si>
  <si>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</si>
  <si>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</si>
  <si>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</si>
  <si>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</si>
  <si>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</si>
  <si>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</si>
  <si>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</si>
  <si>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</si>
  <si>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</si>
  <si>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</si>
  <si>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</si>
  <si>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</si>
  <si>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</si>
  <si>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</si>
  <si>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</si>
  <si>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</si>
  <si>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</si>
  <si>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</si>
  <si>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</si>
  <si>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</si>
  <si>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</si>
  <si>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</si>
  <si>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</si>
  <si>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</si>
  <si>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</si>
  <si>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</si>
  <si>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</si>
  <si>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</si>
  <si>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</si>
  <si>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</si>
  <si>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</si>
  <si>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</si>
  <si>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</si>
  <si>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</si>
  <si>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</si>
  <si>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</si>
  <si>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</si>
  <si>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</si>
  <si>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</si>
  <si>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</si>
  <si>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</si>
  <si>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</si>
  <si>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</si>
  <si>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</si>
  <si>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</si>
  <si>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</si>
  <si>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</si>
  <si>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</si>
  <si>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</si>
  <si>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</si>
  <si>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</si>
  <si>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</si>
  <si>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</si>
  <si>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</si>
  <si>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</si>
  <si>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</si>
  <si>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</si>
  <si>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</si>
  <si>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</si>
  <si>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</si>
  <si>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</si>
  <si>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</si>
  <si>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</si>
  <si>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</si>
  <si>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</si>
  <si>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</si>
  <si>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</si>
  <si>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</si>
  <si>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</si>
  <si>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</si>
  <si>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</si>
  <si>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</si>
  <si>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</si>
  <si>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</si>
  <si>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</si>
  <si>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</si>
  <si>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</si>
  <si>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</si>
  <si>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</si>
  <si>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</si>
  <si>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</si>
  <si>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</si>
  <si>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</si>
  <si>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</si>
  <si>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</si>
  <si>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</si>
  <si>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</si>
  <si>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</si>
  <si>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</si>
  <si>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</si>
  <si>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</si>
  <si>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</si>
  <si>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</si>
  <si>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</si>
  <si>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</si>
  <si>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</si>
  <si>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</si>
  <si>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</si>
  <si>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</si>
  <si>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</si>
  <si>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</si>
  <si>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</si>
  <si>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</si>
  <si>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</si>
  <si>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</si>
  <si>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</si>
  <si>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</si>
  <si>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</si>
  <si>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</si>
  <si>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</si>
  <si>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</si>
  <si>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</si>
  <si>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</si>
  <si>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</si>
  <si>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</si>
  <si>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</si>
  <si>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</si>
  <si>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</si>
  <si>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</si>
  <si>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</si>
  <si>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</si>
  <si>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</si>
  <si>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</si>
  <si>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</si>
  <si>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</si>
  <si>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</si>
  <si>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</si>
  <si>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</si>
  <si>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</si>
  <si>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</si>
  <si>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</si>
  <si>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</si>
  <si>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</si>
  <si>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</si>
  <si>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</si>
  <si>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</si>
  <si>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</si>
  <si>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</si>
  <si>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</si>
  <si>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</si>
  <si>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</si>
  <si>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</si>
  <si>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</si>
  <si>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</si>
  <si>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</si>
  <si>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</si>
  <si>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</si>
  <si>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</si>
  <si>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</si>
  <si>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</si>
  <si>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</si>
  <si>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</si>
  <si>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</si>
  <si>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</si>
  <si>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</si>
  <si>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</si>
  <si>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</si>
  <si>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</si>
  <si>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</si>
  <si>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</si>
  <si>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</si>
  <si>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</si>
  <si>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</si>
  <si>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</si>
  <si>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</si>
  <si>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</si>
  <si>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</si>
  <si>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</si>
  <si>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</si>
  <si>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</si>
  <si>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</si>
  <si>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</si>
  <si>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</si>
  <si>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</si>
  <si>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</si>
  <si>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</si>
  <si>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</si>
  <si>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</si>
  <si>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</si>
  <si>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</si>
  <si>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</si>
  <si>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</si>
  <si>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</si>
  <si>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</si>
  <si>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</si>
  <si>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</si>
  <si>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</si>
  <si>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</si>
  <si>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</si>
  <si>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</si>
  <si>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</si>
  <si>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</si>
  <si>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</si>
  <si>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</si>
  <si>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</si>
  <si>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</si>
  <si>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</si>
  <si>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</si>
  <si>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</si>
  <si>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</si>
  <si>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</si>
  <si>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</si>
  <si>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</si>
  <si>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</si>
  <si>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</si>
  <si>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</si>
  <si>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</si>
  <si>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</si>
  <si>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</si>
  <si>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</si>
  <si>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</si>
  <si>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</si>
  <si>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</si>
  <si>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</si>
  <si>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</si>
  <si>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</si>
  <si>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</si>
  <si>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</si>
  <si>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</si>
  <si>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</si>
  <si>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</si>
  <si>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</si>
  <si>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</si>
  <si>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</si>
  <si>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</si>
  <si>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</si>
  <si>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</si>
  <si>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</si>
  <si>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</si>
  <si>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</si>
  <si>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</si>
  <si>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</si>
  <si>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</si>
  <si>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</si>
  <si>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</si>
  <si>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</si>
  <si>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</si>
  <si>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</si>
  <si>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</si>
  <si>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</si>
  <si>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</si>
  <si>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</si>
  <si>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</si>
  <si>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</si>
  <si>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</si>
  <si>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</si>
  <si>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</si>
  <si>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</si>
  <si>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</si>
  <si>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</si>
  <si>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</si>
  <si>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</si>
  <si>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</si>
  <si>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</si>
  <si>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</si>
  <si>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</si>
  <si>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</si>
  <si>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</si>
  <si>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</si>
  <si>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</si>
  <si>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</si>
  <si>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</si>
  <si>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</si>
  <si>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</si>
  <si>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</si>
  <si>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</si>
  <si>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</si>
  <si>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</si>
  <si>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</si>
  <si>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</si>
  <si>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</si>
  <si>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</si>
  <si>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</si>
  <si>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</si>
  <si>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</si>
  <si>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</si>
  <si>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</si>
  <si>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</si>
  <si>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</si>
  <si>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</si>
  <si>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</si>
  <si>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</si>
  <si>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</si>
  <si>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</si>
  <si>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</si>
  <si>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</si>
  <si>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</si>
  <si>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</si>
  <si>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</si>
  <si>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</si>
  <si>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</si>
  <si>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</si>
  <si>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</si>
  <si>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</si>
  <si>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</si>
  <si>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</si>
  <si>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</si>
  <si>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</si>
  <si>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</si>
  <si>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</si>
  <si>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</si>
  <si>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</si>
  <si>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</si>
  <si>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</si>
  <si>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</si>
  <si>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</si>
  <si>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</si>
  <si>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</si>
  <si>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</si>
  <si>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</si>
  <si>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</si>
  <si>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</si>
  <si>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</si>
  <si>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</si>
  <si>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</si>
  <si>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</si>
  <si>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</si>
  <si>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</si>
  <si>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</si>
  <si>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</si>
  <si>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</si>
  <si>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</si>
  <si>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</si>
  <si>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</si>
  <si>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</si>
  <si>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</si>
  <si>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</si>
  <si>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</si>
  <si>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</si>
  <si>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</si>
  <si>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</si>
  <si>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</si>
  <si>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</si>
  <si>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</si>
  <si>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</si>
  <si>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</si>
  <si>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</si>
  <si>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</si>
  <si>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</si>
  <si>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</si>
  <si>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</si>
  <si>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</si>
  <si>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</si>
  <si>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</si>
  <si>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</si>
  <si>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</si>
  <si>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</si>
  <si>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</si>
  <si>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</si>
  <si>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</si>
  <si>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</si>
  <si>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</si>
  <si>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</si>
  <si>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</si>
  <si>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</si>
  <si>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</si>
  <si>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</si>
  <si>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</si>
  <si>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</si>
  <si>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</si>
  <si>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</si>
  <si>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</si>
  <si>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</si>
  <si>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</si>
  <si>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</si>
  <si>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</si>
  <si>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</si>
  <si>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</si>
  <si>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</si>
  <si>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</si>
  <si>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</si>
  <si>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</si>
  <si>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</si>
  <si>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</si>
  <si>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</si>
  <si>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</si>
  <si>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</si>
  <si>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</si>
  <si>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</si>
  <si>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</si>
  <si>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</si>
  <si>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</si>
  <si>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</si>
  <si>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</si>
  <si>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</si>
  <si>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</si>
  <si>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</si>
  <si>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</si>
  <si>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</si>
  <si>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</si>
  <si>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</si>
  <si>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</si>
  <si>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</si>
  <si>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</si>
  <si>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</si>
  <si>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</si>
  <si>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</si>
  <si>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</si>
  <si>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</si>
  <si>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</si>
  <si>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</si>
  <si>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</si>
  <si>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</si>
  <si>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</si>
  <si>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</si>
  <si>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</si>
  <si>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</si>
  <si>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</si>
  <si>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</si>
  <si>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</si>
  <si>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</si>
  <si>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</si>
  <si>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</si>
  <si>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</si>
  <si>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</si>
  <si>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</si>
  <si>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</si>
  <si>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</si>
  <si>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</si>
  <si>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</si>
  <si>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</si>
  <si>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</si>
  <si>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</si>
  <si>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</si>
  <si>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</si>
  <si>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</si>
  <si>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</si>
  <si>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</si>
  <si>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</si>
  <si>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</si>
  <si>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</si>
  <si>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</si>
  <si>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</si>
  <si>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</si>
  <si>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</si>
  <si>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</si>
  <si>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</si>
  <si>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</si>
  <si>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</si>
  <si>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</si>
  <si>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</si>
  <si>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</si>
  <si>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</si>
  <si>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</si>
  <si>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</si>
  <si>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</si>
  <si>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</si>
  <si>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</si>
  <si>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</si>
  <si>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</si>
  <si>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</si>
  <si>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</si>
  <si>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</si>
  <si>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</si>
  <si>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</si>
  <si>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</si>
  <si>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</si>
  <si>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</si>
  <si>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</si>
  <si>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</si>
  <si>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</si>
  <si>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</si>
  <si>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</si>
  <si>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</si>
  <si>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</si>
  <si>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</si>
  <si>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</si>
  <si>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</si>
  <si>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</si>
  <si>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</si>
  <si>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</si>
  <si>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</si>
  <si>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</si>
  <si>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</si>
  <si>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</si>
  <si>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</si>
  <si>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</si>
  <si>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</si>
  <si>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</si>
  <si>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</si>
  <si>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</si>
  <si>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</si>
  <si>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</si>
  <si>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</si>
  <si>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</si>
  <si>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</si>
  <si>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</si>
  <si>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</si>
  <si>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</si>
  <si>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</si>
  <si>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</si>
  <si>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</si>
  <si>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</si>
  <si>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</si>
  <si>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</si>
  <si>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</si>
  <si>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</si>
  <si>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</si>
  <si>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</si>
  <si>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</si>
  <si>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</si>
  <si>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</si>
  <si>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</si>
  <si>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</si>
  <si>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</si>
  <si>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</si>
  <si>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</si>
  <si>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</si>
  <si>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</si>
  <si>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</si>
  <si>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</si>
  <si>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</si>
  <si>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</si>
  <si>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</si>
  <si>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</si>
  <si>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</si>
  <si>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</si>
  <si>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</si>
  <si>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</si>
  <si>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</si>
  <si>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</si>
  <si>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</si>
  <si>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</si>
  <si>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</si>
  <si>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</si>
  <si>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</si>
  <si>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</si>
  <si>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</si>
  <si>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</si>
  <si>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</si>
  <si>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</si>
  <si>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</si>
  <si>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</si>
  <si>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</si>
  <si>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</si>
  <si>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</si>
  <si>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</si>
  <si>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</si>
  <si>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</si>
  <si>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</si>
  <si>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</si>
  <si>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</si>
  <si>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</si>
  <si>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</si>
  <si>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</si>
  <si>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</si>
  <si>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</si>
  <si>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</si>
  <si>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</si>
  <si>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</si>
  <si>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</si>
  <si>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</si>
  <si>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</si>
  <si>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</si>
  <si>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</si>
  <si>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</si>
  <si>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</si>
  <si>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</si>
  <si>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</si>
  <si>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</si>
  <si>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</si>
  <si>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</si>
  <si>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</si>
  <si>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</si>
  <si>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</si>
  <si>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</si>
  <si>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</si>
  <si>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</si>
  <si>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</si>
  <si>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</si>
  <si>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</si>
  <si>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</si>
  <si>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</si>
  <si>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</si>
  <si>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</si>
  <si>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</si>
  <si>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</si>
  <si>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</si>
  <si>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</si>
  <si>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</si>
  <si>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</si>
  <si>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</si>
  <si>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</si>
  <si>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</si>
  <si>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</si>
  <si>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</si>
  <si>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</si>
  <si>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</si>
  <si>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</si>
  <si>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</si>
  <si>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</si>
  <si>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</si>
  <si>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</si>
  <si>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</si>
  <si>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</si>
  <si>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</si>
  <si>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</si>
  <si>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</si>
  <si>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</si>
  <si>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</si>
  <si>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</si>
  <si>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</si>
  <si>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</si>
  <si>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</si>
  <si>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</si>
  <si>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</si>
  <si>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</si>
  <si>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</si>
  <si>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</si>
  <si>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</si>
  <si>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</si>
  <si>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</si>
  <si>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</si>
  <si>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</si>
  <si>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</si>
  <si>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</si>
  <si>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</si>
  <si>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</si>
  <si>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</si>
  <si>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</si>
  <si>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</si>
  <si>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</si>
  <si>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</si>
  <si>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</si>
  <si>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</si>
  <si>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</si>
  <si>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</si>
  <si>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</si>
  <si>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</si>
  <si>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</si>
  <si>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</si>
  <si>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</si>
  <si>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</si>
  <si>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</si>
  <si>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</si>
  <si>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</si>
  <si>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</si>
  <si>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</si>
  <si>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</si>
  <si>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</si>
  <si>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</si>
  <si>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</si>
  <si>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</si>
  <si>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</si>
  <si>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</si>
  <si>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</si>
  <si>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</si>
  <si>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</si>
  <si>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</si>
  <si>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</si>
  <si>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</si>
  <si>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</si>
  <si>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</si>
  <si>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</si>
  <si>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</si>
  <si>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</si>
  <si>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</si>
  <si>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</si>
  <si>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</si>
  <si>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</si>
  <si>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</si>
  <si>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</si>
  <si>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</si>
  <si>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</si>
  <si>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</si>
  <si>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</si>
  <si>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</si>
  <si>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</si>
  <si>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</si>
  <si>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</si>
  <si>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</si>
  <si>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</si>
  <si>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</si>
  <si>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</si>
  <si>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</si>
  <si>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</si>
  <si>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</si>
  <si>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</si>
  <si>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</si>
  <si>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</si>
  <si>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</si>
  <si>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</si>
  <si>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</si>
  <si>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</si>
  <si>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</si>
  <si>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</si>
  <si>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</si>
  <si>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</si>
  <si>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</si>
  <si>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</si>
  <si>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</si>
  <si>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</si>
  <si>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</si>
  <si>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</si>
  <si>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</si>
  <si>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</si>
  <si>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</si>
  <si>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</si>
  <si>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</si>
  <si>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</si>
  <si>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</si>
  <si>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</si>
  <si>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</si>
  <si>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</si>
  <si>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</si>
  <si>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</si>
  <si>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</si>
  <si>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</si>
  <si>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</si>
  <si>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</si>
  <si>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</si>
  <si>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</si>
  <si>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</si>
  <si>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</si>
  <si>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</si>
  <si>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</si>
  <si>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</si>
  <si>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</si>
  <si>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</si>
  <si>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</si>
  <si>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</si>
  <si>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</si>
  <si>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</si>
  <si>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</si>
  <si>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</si>
  <si>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</si>
  <si>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</si>
  <si>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</si>
  <si>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</si>
  <si>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</si>
  <si>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</si>
  <si>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</si>
  <si>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</si>
  <si>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</si>
  <si>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</si>
  <si>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</si>
  <si>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</si>
  <si>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</si>
  <si>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</si>
  <si>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</si>
  <si>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</si>
  <si>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</si>
  <si>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</si>
  <si>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</si>
  <si>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</si>
  <si>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</si>
  <si>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</si>
  <si>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</si>
  <si>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</si>
  <si>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</si>
  <si>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</si>
  <si>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</si>
  <si>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</si>
  <si>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</si>
  <si>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</si>
  <si>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</si>
  <si>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</si>
  <si>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</si>
  <si>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</si>
  <si>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</si>
  <si>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</si>
  <si>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</si>
  <si>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</si>
  <si>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</si>
  <si>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</si>
  <si>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</si>
  <si>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</si>
  <si>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</si>
  <si>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</si>
  <si>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</si>
  <si>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</si>
  <si>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</si>
  <si>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</si>
  <si>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</si>
  <si>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</si>
  <si>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</si>
  <si>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</si>
  <si>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</si>
  <si>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</si>
  <si>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</si>
  <si>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</si>
  <si>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</si>
  <si>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</si>
  <si>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</si>
  <si>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</si>
  <si>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</si>
  <si>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</si>
  <si>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</si>
  <si>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</si>
  <si>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</si>
  <si>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</si>
  <si>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</si>
  <si>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</si>
  <si>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</si>
  <si>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</si>
  <si>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</si>
  <si>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</si>
  <si>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</si>
  <si>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</si>
  <si>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</si>
  <si>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</si>
  <si>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</si>
  <si>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</si>
  <si>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</si>
  <si>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</si>
  <si>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</si>
  <si>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</si>
  <si>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</si>
  <si>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</si>
  <si>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</si>
  <si>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</si>
  <si>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</si>
  <si>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</si>
  <si>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</si>
  <si>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</si>
  <si>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</si>
  <si>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</si>
  <si>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</si>
  <si>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</si>
  <si>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</si>
  <si>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</si>
  <si>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</si>
  <si>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</si>
  <si>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</si>
  <si>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</si>
  <si>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</si>
  <si>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</si>
  <si>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</si>
  <si>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</si>
  <si>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</si>
  <si>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</si>
  <si>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</si>
  <si>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</si>
  <si>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</si>
  <si>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</si>
  <si>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</si>
  <si>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</si>
  <si>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</si>
  <si>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</si>
  <si>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</si>
  <si>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</si>
  <si>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</si>
  <si>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</si>
  <si>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</si>
  <si>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</si>
  <si>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</si>
  <si>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</si>
  <si>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</si>
  <si>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</si>
  <si>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</si>
  <si>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</si>
  <si>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</si>
  <si>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</si>
  <si>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</si>
  <si>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</si>
  <si>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</si>
  <si>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</si>
  <si>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</si>
  <si>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</si>
  <si>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</si>
  <si>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</si>
  <si>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</si>
  <si>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</si>
  <si>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</si>
  <si>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</si>
  <si>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</si>
  <si>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</si>
  <si>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</si>
  <si>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</si>
  <si>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</si>
  <si>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</si>
  <si>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</si>
  <si>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</si>
  <si>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</si>
  <si>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</si>
  <si>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</si>
  <si>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</si>
  <si>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</si>
  <si>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</si>
  <si>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</si>
  <si>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</si>
  <si>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</si>
  <si>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</si>
  <si>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</si>
  <si>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</si>
  <si>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</si>
  <si>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</si>
  <si>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</si>
  <si>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</si>
  <si>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</si>
  <si>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</si>
  <si>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</si>
  <si>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</si>
  <si>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</si>
  <si>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</si>
  <si>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</si>
  <si>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</si>
  <si>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</si>
  <si>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</si>
  <si>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</si>
  <si>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</si>
  <si>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</si>
  <si>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</si>
  <si>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</si>
  <si>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</si>
  <si>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</si>
  <si>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</si>
  <si>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</si>
  <si>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</si>
  <si>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</si>
  <si>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</si>
  <si>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</si>
  <si>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</si>
  <si>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</si>
  <si>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</si>
  <si>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</si>
  <si>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</si>
  <si>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</si>
  <si>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</si>
  <si>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</si>
  <si>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</si>
  <si>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</si>
  <si>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</si>
  <si>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</si>
  <si>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</si>
  <si>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</si>
  <si>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</si>
  <si>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</si>
  <si>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</si>
  <si>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</si>
  <si>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</si>
  <si>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</si>
  <si>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</si>
  <si>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</si>
  <si>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</si>
  <si>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</si>
  <si>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</si>
  <si>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</si>
  <si>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</si>
  <si>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</si>
  <si>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</si>
  <si>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</si>
  <si>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</si>
  <si>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</si>
  <si>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</si>
  <si>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</si>
  <si>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</si>
  <si>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</si>
  <si>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</si>
  <si>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</si>
  <si>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</si>
  <si>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</si>
  <si>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</si>
  <si>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</si>
  <si>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</si>
  <si>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</si>
  <si>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</si>
  <si>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</si>
  <si>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</si>
  <si>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</si>
  <si>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</si>
  <si>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</si>
  <si>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</si>
  <si>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</si>
  <si>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</si>
  <si>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</si>
  <si>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</si>
  <si>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</si>
  <si>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</si>
  <si>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</si>
  <si>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</si>
  <si>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</si>
  <si>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</si>
  <si>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</si>
  <si>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</si>
  <si>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</si>
  <si>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</si>
  <si>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</si>
  <si>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</si>
  <si>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</si>
  <si>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</si>
  <si>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</si>
  <si>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</si>
  <si>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</si>
  <si>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</si>
  <si>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</si>
  <si>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</si>
  <si>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</si>
  <si>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</si>
  <si>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</si>
  <si>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</si>
  <si>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</si>
  <si>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</si>
  <si>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</si>
  <si>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</si>
  <si>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</si>
  <si>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</si>
  <si>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</si>
  <si>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</si>
  <si>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</si>
  <si>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</si>
  <si>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</si>
  <si>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</si>
  <si>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</si>
  <si>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</si>
  <si>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</si>
  <si>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</si>
  <si>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</si>
  <si>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</si>
  <si>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</si>
  <si>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</si>
  <si>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</si>
  <si>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</si>
  <si>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</si>
  <si>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</si>
  <si>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</si>
  <si>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</si>
  <si>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</si>
  <si>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</si>
  <si>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</si>
  <si>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</si>
  <si>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</si>
  <si>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</si>
  <si>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</si>
  <si>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</si>
  <si>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</si>
  <si>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</si>
  <si>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</si>
  <si>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</si>
  <si>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</si>
  <si>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</si>
  <si>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</si>
  <si>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</si>
  <si>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</si>
  <si>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</si>
  <si>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</si>
  <si>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</si>
  <si>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</si>
  <si>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</si>
  <si>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</si>
  <si>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</si>
  <si>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</si>
  <si>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</si>
  <si>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</si>
  <si>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</si>
  <si>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</si>
  <si>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</si>
  <si>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</si>
  <si>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</si>
  <si>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</si>
  <si>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</si>
  <si>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</si>
  <si>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</si>
  <si>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</si>
  <si>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</si>
  <si>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</si>
  <si>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</si>
  <si>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</si>
  <si>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</si>
  <si>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</si>
  <si>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</si>
  <si>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</si>
  <si>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</si>
  <si>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</si>
  <si>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</si>
  <si>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</si>
  <si>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</si>
  <si>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</si>
  <si>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</si>
  <si>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</si>
  <si>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</si>
  <si>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</si>
  <si>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</si>
  <si>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</si>
  <si>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</si>
  <si>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</si>
  <si>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</si>
  <si>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</si>
  <si>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</si>
  <si>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</si>
  <si>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</si>
  <si>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</si>
  <si>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</si>
  <si>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</si>
  <si>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</si>
  <si>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</si>
  <si>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</si>
  <si>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</si>
  <si>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</si>
  <si>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</si>
  <si>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</si>
  <si>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</si>
  <si>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</si>
  <si>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</si>
  <si>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</si>
  <si>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</si>
  <si>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</si>
  <si>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</si>
  <si>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</si>
  <si>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</si>
  <si>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</si>
  <si>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</si>
  <si>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</si>
  <si>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</si>
  <si>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</si>
  <si>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</si>
  <si>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</si>
  <si>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</si>
  <si>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</si>
  <si>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</si>
  <si>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</si>
  <si>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</si>
  <si>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</si>
  <si>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</si>
  <si>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</si>
  <si>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</si>
  <si>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</si>
  <si>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</si>
  <si>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</si>
  <si>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</si>
  <si>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</si>
  <si>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</si>
  <si>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</si>
  <si>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</si>
  <si>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</si>
  <si>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</si>
  <si>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</si>
  <si>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</si>
  <si>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</si>
  <si>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</si>
  <si>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</si>
  <si>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</si>
  <si>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</si>
  <si>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</si>
  <si>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</si>
  <si>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</si>
  <si>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</si>
  <si>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</si>
  <si>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</si>
  <si>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</si>
  <si>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</si>
  <si>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</si>
  <si>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</si>
  <si>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</si>
  <si>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</si>
  <si>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</si>
  <si>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</si>
  <si>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</si>
  <si>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</si>
  <si>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</si>
  <si>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</si>
  <si>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</si>
  <si>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</si>
  <si>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</si>
  <si>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</si>
  <si>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</si>
  <si>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</si>
  <si>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</si>
  <si>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</si>
  <si>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</si>
  <si>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</si>
  <si>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</si>
  <si>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</si>
  <si>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</si>
  <si>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</si>
  <si>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</si>
  <si>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</si>
  <si>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</si>
  <si>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</si>
  <si>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</si>
  <si>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</si>
  <si>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</si>
  <si>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</si>
  <si>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</si>
  <si>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</si>
  <si>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</si>
  <si>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</si>
  <si>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</si>
  <si>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</si>
  <si>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</si>
  <si>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</si>
  <si>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</si>
  <si>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</si>
  <si>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</si>
  <si>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</si>
  <si>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</si>
  <si>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</si>
  <si>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</si>
  <si>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</si>
  <si>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</si>
  <si>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</si>
  <si>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</si>
  <si>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</si>
  <si>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</si>
  <si>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</si>
  <si>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</si>
  <si>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</si>
  <si>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</si>
  <si>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</si>
  <si>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</si>
  <si>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</si>
  <si>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</si>
  <si>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</si>
  <si>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</si>
  <si>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</si>
  <si>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</si>
  <si>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</si>
  <si>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</si>
  <si>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</si>
  <si>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</si>
  <si>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</si>
  <si>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</si>
  <si>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</si>
  <si>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</si>
  <si>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</si>
  <si>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</si>
  <si>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</si>
  <si>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</si>
  <si>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</si>
  <si>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</si>
  <si>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</si>
  <si>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</si>
  <si>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</si>
  <si>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</si>
  <si>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</si>
  <si>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</si>
  <si>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</si>
  <si>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</si>
  <si>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</si>
  <si>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</si>
  <si>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</si>
  <si>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</si>
  <si>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</si>
  <si>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</si>
  <si>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</si>
  <si>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</si>
  <si>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</si>
  <si>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</si>
  <si>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</si>
  <si>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</si>
  <si>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</si>
  <si>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</si>
  <si>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</si>
  <si>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</si>
  <si>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</si>
  <si>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</si>
  <si>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</si>
  <si>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</si>
  <si>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</si>
  <si>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</si>
  <si>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</si>
  <si>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</si>
  <si>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</si>
  <si>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</si>
  <si>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</si>
  <si>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</si>
  <si>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</si>
  <si>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</si>
  <si>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</si>
  <si>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</si>
  <si>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</si>
  <si>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</si>
  <si>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</si>
  <si>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</si>
  <si>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</si>
  <si>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</si>
  <si>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</si>
  <si>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</si>
  <si>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</si>
  <si>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</si>
  <si>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</si>
  <si>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</si>
  <si>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</si>
  <si>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</si>
  <si>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</si>
  <si>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</si>
  <si>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</si>
  <si>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</si>
  <si>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</si>
  <si>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</si>
  <si>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</si>
  <si>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</si>
  <si>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</si>
  <si>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</si>
  <si>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</si>
  <si>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</si>
  <si>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</si>
  <si>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</si>
  <si>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</si>
  <si>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</si>
  <si>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</si>
  <si>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</si>
  <si>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</si>
  <si>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</si>
  <si>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</si>
  <si>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</si>
  <si>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</si>
  <si>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</si>
  <si>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</si>
  <si>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</si>
  <si>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</si>
  <si>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</si>
  <si>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</si>
  <si>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</si>
  <si>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</si>
  <si>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</si>
  <si>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</si>
  <si>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</si>
  <si>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</si>
  <si>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</si>
  <si>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</si>
  <si>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</si>
  <si>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</si>
  <si>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</si>
  <si>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</si>
  <si>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</si>
  <si>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</si>
  <si>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</si>
  <si>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</si>
  <si>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</si>
  <si>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</si>
  <si>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</si>
  <si>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</si>
  <si>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</si>
  <si>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</si>
  <si>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</si>
  <si>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</si>
  <si>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</si>
  <si>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</si>
  <si>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</si>
  <si>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</si>
  <si>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</si>
  <si>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</si>
  <si>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</si>
  <si>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</si>
  <si>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</si>
  <si>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</si>
  <si>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</si>
  <si>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</si>
  <si>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</si>
  <si>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</si>
  <si>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</si>
  <si>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</si>
  <si>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</si>
  <si>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</si>
  <si>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</si>
  <si>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</si>
  <si>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</si>
  <si>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</si>
  <si>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</si>
  <si>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</si>
  <si>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</si>
  <si>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</si>
  <si>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</si>
  <si>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</si>
  <si>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</si>
  <si>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</si>
  <si>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</si>
  <si>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</si>
  <si>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</si>
  <si>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</si>
  <si>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</si>
  <si>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</si>
  <si>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</si>
  <si>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</si>
  <si>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</si>
  <si>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</si>
  <si>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</si>
  <si>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</si>
  <si>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</si>
  <si>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</si>
  <si>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</si>
  <si>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</si>
  <si>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</si>
  <si>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</si>
  <si>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</si>
  <si>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</si>
  <si>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</si>
  <si>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</si>
  <si>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</si>
  <si>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</si>
  <si>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</si>
  <si>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</si>
  <si>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</si>
  <si>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</si>
  <si>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</si>
  <si>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</si>
  <si>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</si>
  <si>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</si>
  <si>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</si>
  <si>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</si>
  <si>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</si>
  <si>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</si>
  <si>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</si>
  <si>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</si>
  <si>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</si>
  <si>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</si>
  <si>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</si>
  <si>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</si>
  <si>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</si>
  <si>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</si>
  <si>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</si>
  <si>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</si>
  <si>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</si>
  <si>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</si>
  <si>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</si>
  <si>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</si>
  <si>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</si>
  <si>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</si>
  <si>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</si>
  <si>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</si>
  <si>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</si>
  <si>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</si>
  <si>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</si>
  <si>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</si>
  <si>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</si>
  <si>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</si>
  <si>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</si>
  <si>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</si>
  <si>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</si>
  <si>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</si>
  <si>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</si>
  <si>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</si>
  <si>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</si>
  <si>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</si>
  <si>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</si>
  <si>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</si>
  <si>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</si>
  <si>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</si>
  <si>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</si>
  <si>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</si>
  <si>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</si>
  <si>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</si>
  <si>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</si>
  <si>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</si>
  <si>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</si>
  <si>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</si>
  <si>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</si>
  <si>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</si>
  <si>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</si>
  <si>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</si>
  <si>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</si>
  <si>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</si>
  <si>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</si>
  <si>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</si>
  <si>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</si>
  <si>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</si>
  <si>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</si>
  <si>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</si>
  <si>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</si>
  <si>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</si>
  <si>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</si>
  <si>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</si>
  <si>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</si>
  <si>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</si>
  <si>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</si>
  <si>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</si>
  <si>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</si>
  <si>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</si>
  <si>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</si>
  <si>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</si>
  <si>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</si>
  <si>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</si>
  <si>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</si>
  <si>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</si>
  <si>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</si>
  <si>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</si>
  <si>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</si>
  <si>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</si>
  <si>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</si>
  <si>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</si>
  <si>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</si>
  <si>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</si>
  <si>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</si>
  <si>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</si>
  <si>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</si>
  <si>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</si>
  <si>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</si>
  <si>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</si>
  <si>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</si>
  <si>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</si>
  <si>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</si>
  <si>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</si>
  <si>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</si>
  <si>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</si>
  <si>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</si>
  <si>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</si>
  <si>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</si>
  <si>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</si>
  <si>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</si>
  <si>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</si>
  <si>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</si>
  <si>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</si>
  <si>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</si>
  <si>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</si>
  <si>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</si>
  <si>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</si>
  <si>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</si>
  <si>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</si>
  <si>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</si>
  <si>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</si>
  <si>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</si>
  <si>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</si>
  <si>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</si>
  <si>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</si>
  <si>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</si>
  <si>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</si>
  <si>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</si>
  <si>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</si>
  <si>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</si>
  <si>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</si>
  <si>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</si>
  <si>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</si>
  <si>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</si>
  <si>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</si>
  <si>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</si>
  <si>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</si>
  <si>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</si>
  <si>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</si>
  <si>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</si>
  <si>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</si>
  <si>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</si>
  <si>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</si>
  <si>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</si>
  <si>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</si>
  <si>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</si>
  <si>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</si>
  <si>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</si>
  <si>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</si>
  <si>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</si>
  <si>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</si>
  <si>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</si>
  <si>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</si>
  <si>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</si>
  <si>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</si>
  <si>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</si>
  <si>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</si>
  <si>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</si>
  <si>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</si>
  <si>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</si>
  <si>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</si>
  <si>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</si>
  <si>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</si>
  <si>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</si>
  <si>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</si>
  <si>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</si>
  <si>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</si>
  <si>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</si>
  <si>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</si>
  <si>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</si>
  <si>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</si>
  <si>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</si>
  <si>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</si>
  <si>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</si>
  <si>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</si>
  <si>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</si>
  <si>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</si>
  <si>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</si>
  <si>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</si>
  <si>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</si>
  <si>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</si>
  <si>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</si>
  <si>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</si>
  <si>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</si>
  <si>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</si>
  <si>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</si>
  <si>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</si>
  <si>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</si>
  <si>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</si>
  <si>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</si>
  <si>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</si>
  <si>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</si>
  <si>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</si>
  <si>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</si>
  <si>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</si>
  <si>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</si>
  <si>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</si>
  <si>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</si>
  <si>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</si>
  <si>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</si>
  <si>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</si>
  <si>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</si>
  <si>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</si>
  <si>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</si>
  <si>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</si>
  <si>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</si>
  <si>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</si>
  <si>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</si>
  <si>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</si>
  <si>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</si>
  <si>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</si>
  <si>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</si>
  <si>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</si>
  <si>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</si>
  <si>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</si>
  <si>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</si>
  <si>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</si>
  <si>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</si>
  <si>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</si>
  <si>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</si>
  <si>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</si>
  <si>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</si>
  <si>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</si>
  <si>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</si>
  <si>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</si>
  <si>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</si>
  <si>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</si>
  <si>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</si>
  <si>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</si>
  <si>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</si>
  <si>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</si>
  <si>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</si>
  <si>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</si>
  <si>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</si>
  <si>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</si>
  <si>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</si>
  <si>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</si>
  <si>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</si>
  <si>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</si>
  <si>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</si>
  <si>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</si>
  <si>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</si>
  <si>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</si>
  <si>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</si>
  <si>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</si>
  <si>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</si>
  <si>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</si>
  <si>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</si>
  <si>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</si>
  <si>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</si>
  <si>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</si>
  <si>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</si>
  <si>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</si>
  <si>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</si>
  <si>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</si>
  <si>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</si>
  <si>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</si>
  <si>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</si>
  <si>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</si>
  <si>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</si>
  <si>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</si>
  <si>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</si>
  <si>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</si>
  <si>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</si>
  <si>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</si>
  <si>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</si>
  <si>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</si>
  <si>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</si>
  <si>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</si>
  <si>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</si>
  <si>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</si>
  <si>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</si>
  <si>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</si>
  <si>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</si>
  <si>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</si>
  <si>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</si>
  <si>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</si>
  <si>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</si>
  <si>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</si>
  <si>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</si>
  <si>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</si>
  <si>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</si>
  <si>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</si>
  <si>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</si>
  <si>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</si>
  <si>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</si>
  <si>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</si>
  <si>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</si>
  <si>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</si>
  <si>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</si>
  <si>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</si>
  <si>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</si>
  <si>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</si>
  <si>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</si>
  <si>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</si>
  <si>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</si>
  <si>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</si>
  <si>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</si>
  <si>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</si>
  <si>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</si>
  <si>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</si>
  <si>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</si>
  <si>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</si>
  <si>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</si>
  <si>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</si>
  <si>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</si>
  <si>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</si>
  <si>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</si>
  <si>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</si>
  <si>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</si>
  <si>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</si>
  <si>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</si>
  <si>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</si>
  <si>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</si>
  <si>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</si>
  <si>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</si>
  <si>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</si>
  <si>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</si>
  <si>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</si>
  <si>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</si>
  <si>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</si>
  <si>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</si>
  <si>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</si>
  <si>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</si>
  <si>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</si>
  <si>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</si>
  <si>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</si>
  <si>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</si>
  <si>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</si>
  <si>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</si>
  <si>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</si>
  <si>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</si>
  <si>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</si>
  <si>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</si>
  <si>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</si>
  <si>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</si>
  <si>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</si>
  <si>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</si>
  <si>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</si>
  <si>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</si>
  <si>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</si>
  <si>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</si>
  <si>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</si>
  <si>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</si>
  <si>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</si>
  <si>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</si>
  <si>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</si>
  <si>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</si>
  <si>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</si>
  <si>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</si>
  <si>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</si>
  <si>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</si>
  <si>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</si>
  <si>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</si>
  <si>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</si>
  <si>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</si>
  <si>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</si>
  <si>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</si>
  <si>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</si>
  <si>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</si>
  <si>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</si>
  <si>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</si>
  <si>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</si>
  <si>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</si>
  <si>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</si>
  <si>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</si>
  <si>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</si>
  <si>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</si>
  <si>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</si>
  <si>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</si>
  <si>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</si>
  <si>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</si>
  <si>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</si>
  <si>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</si>
  <si>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</si>
  <si>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</si>
  <si>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</si>
  <si>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</si>
  <si>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</si>
  <si>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</si>
  <si>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</si>
  <si>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</si>
  <si>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</si>
  <si>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</si>
  <si>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</si>
  <si>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</si>
  <si>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</si>
  <si>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</si>
  <si>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</si>
  <si>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</si>
  <si>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</si>
  <si>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</si>
  <si>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</si>
  <si>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</si>
  <si>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</si>
  <si>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</si>
  <si>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</si>
  <si>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</si>
  <si>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</si>
  <si>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</si>
  <si>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</si>
  <si>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</si>
  <si>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</si>
  <si>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</si>
  <si>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</si>
  <si>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</si>
  <si>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</si>
  <si>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</si>
  <si>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</si>
  <si>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</si>
  <si>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</si>
  <si>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</si>
  <si>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</si>
  <si>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</si>
  <si>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</si>
  <si>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</si>
  <si>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</si>
  <si>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</si>
  <si>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</si>
  <si>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</si>
  <si>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</si>
  <si>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</si>
  <si>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</si>
  <si>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</si>
  <si>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</si>
  <si>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</si>
  <si>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</si>
  <si>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</si>
  <si>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</si>
  <si>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</si>
  <si>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</si>
  <si>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</si>
  <si>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</si>
  <si>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</si>
  <si>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</si>
  <si>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</si>
  <si>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</si>
  <si>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</si>
  <si>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</si>
  <si>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</si>
  <si>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</si>
  <si>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</si>
  <si>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</si>
  <si>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</si>
  <si>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</si>
  <si>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</si>
  <si>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</si>
  <si>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</si>
  <si>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</si>
  <si>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</si>
  <si>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</si>
  <si>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</si>
  <si>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</si>
  <si>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</si>
  <si>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</si>
  <si>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</si>
  <si>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</si>
  <si>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</si>
  <si>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</si>
  <si>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</si>
  <si>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</si>
  <si>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</si>
  <si>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</si>
  <si>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</si>
  <si>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</si>
  <si>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</si>
  <si>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</si>
  <si>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</si>
  <si>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</si>
  <si>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</si>
  <si>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</si>
  <si>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</si>
  <si>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</si>
  <si>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</si>
  <si>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</si>
  <si>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</si>
  <si>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</si>
  <si>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</si>
  <si>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</si>
  <si>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</si>
  <si>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</si>
  <si>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</si>
  <si>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</si>
  <si>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</si>
  <si>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</si>
  <si>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</si>
  <si>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</si>
  <si>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</si>
  <si>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</si>
  <si>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</si>
  <si>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</si>
  <si>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</si>
  <si>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</si>
  <si>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</si>
  <si>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</si>
  <si>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</si>
  <si>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</si>
  <si>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</si>
  <si>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</si>
  <si>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</si>
  <si>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</si>
  <si>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</si>
  <si>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</si>
  <si>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</si>
  <si>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</si>
  <si>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</si>
  <si>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</si>
  <si>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</si>
  <si>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</si>
  <si>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</si>
  <si>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</si>
  <si>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</si>
  <si>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</si>
  <si>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</si>
  <si>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</si>
  <si>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</si>
  <si>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</si>
  <si>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</si>
  <si>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</si>
  <si>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</si>
  <si>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</si>
  <si>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</si>
  <si>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</si>
  <si>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</si>
  <si>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</si>
  <si>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</si>
  <si>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</si>
  <si>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</si>
  <si>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</si>
  <si>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</si>
  <si>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</si>
  <si>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</si>
  <si>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</si>
  <si>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</si>
  <si>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</si>
  <si>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</si>
  <si>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</si>
  <si>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</si>
  <si>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</si>
  <si>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</si>
  <si>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</si>
  <si>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</si>
  <si>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</si>
  <si>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</si>
  <si>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</si>
  <si>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</si>
  <si>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</si>
  <si>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</si>
  <si>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</si>
  <si>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</si>
  <si>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</si>
  <si>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</si>
  <si>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</si>
  <si>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</si>
  <si>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</si>
  <si>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</si>
  <si>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</si>
  <si>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</si>
  <si>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</si>
  <si>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</si>
  <si>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</si>
  <si>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</si>
  <si>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</si>
  <si>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</si>
  <si>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</si>
  <si>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</si>
  <si>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</si>
  <si>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</si>
  <si>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</si>
  <si>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</si>
  <si>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</si>
  <si>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</si>
  <si>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</si>
  <si>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</si>
  <si>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</si>
  <si>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</si>
  <si>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</si>
  <si>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</si>
  <si>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</si>
  <si>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</si>
  <si>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</si>
  <si>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</si>
  <si>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</si>
  <si>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</si>
  <si>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</si>
  <si>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</si>
  <si>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</si>
  <si>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</si>
  <si>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</si>
  <si>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</si>
  <si>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</si>
  <si>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</si>
  <si>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</si>
  <si>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</si>
  <si>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</si>
  <si>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</si>
  <si>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</si>
  <si>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</si>
  <si>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</si>
  <si>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</si>
  <si>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</si>
  <si>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</si>
  <si>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</si>
  <si>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</si>
  <si>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</si>
  <si>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</si>
  <si>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</si>
  <si>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</si>
  <si>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</si>
  <si>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</si>
  <si>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</si>
  <si>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</si>
  <si>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</si>
  <si>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</si>
  <si>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</si>
  <si>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</si>
  <si>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</si>
  <si>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</si>
  <si>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</si>
  <si>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</si>
  <si>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</si>
  <si>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</si>
  <si>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</si>
  <si>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</si>
  <si>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</si>
  <si>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</si>
  <si>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</si>
  <si>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</si>
  <si>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</si>
  <si>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</si>
  <si>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</si>
  <si>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</si>
  <si>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</si>
  <si>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</si>
  <si>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</si>
  <si>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</si>
  <si>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</si>
  <si>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</si>
  <si>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</si>
  <si>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</si>
  <si>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</si>
  <si>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</si>
  <si>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</si>
  <si>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</si>
  <si>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</si>
  <si>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</si>
  <si>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</si>
  <si>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</si>
  <si>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</si>
  <si>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</si>
  <si>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</si>
  <si>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</si>
  <si>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</si>
  <si>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</si>
  <si>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</si>
  <si>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</si>
  <si>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</si>
  <si>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</si>
  <si>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</si>
  <si>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</si>
  <si>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</si>
  <si>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</si>
  <si>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</si>
  <si>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</si>
  <si>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</si>
  <si>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</si>
  <si>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</si>
  <si>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</si>
  <si>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</si>
  <si>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</si>
  <si>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</si>
  <si>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</si>
  <si>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</si>
  <si>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</si>
  <si>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</si>
  <si>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</si>
  <si>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</si>
  <si>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</si>
  <si>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</si>
  <si>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</si>
  <si>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</si>
  <si>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</si>
  <si>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</si>
  <si>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</si>
  <si>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</si>
  <si>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</si>
  <si>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</si>
  <si>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</si>
  <si>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</si>
  <si>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</si>
  <si>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</si>
  <si>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</si>
  <si>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</si>
  <si>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</si>
  <si>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</si>
  <si>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</si>
  <si>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</si>
  <si>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</si>
  <si>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</si>
  <si>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</si>
  <si>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</si>
  <si>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</si>
  <si>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</si>
  <si>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</si>
  <si>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</si>
  <si>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</si>
  <si>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</si>
  <si>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</si>
  <si>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</si>
  <si>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</si>
  <si>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</si>
  <si>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</si>
  <si>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</si>
  <si>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</si>
  <si>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</si>
  <si>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</si>
  <si>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</si>
  <si>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</si>
  <si>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</si>
  <si>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</si>
  <si>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</si>
  <si>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</si>
  <si>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</si>
  <si>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</si>
  <si>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</si>
  <si>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</si>
  <si>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</si>
  <si>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</si>
  <si>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</si>
  <si>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</si>
  <si>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</si>
  <si>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</si>
  <si>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</si>
  <si>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</si>
  <si>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</si>
  <si>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</si>
  <si>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</si>
  <si>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</si>
  <si>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</si>
  <si>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</si>
  <si>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</si>
  <si>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</si>
  <si>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</si>
  <si>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</si>
  <si>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</si>
  <si>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</si>
  <si>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</si>
  <si>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</si>
  <si>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</si>
  <si>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</si>
  <si>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</si>
  <si>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</si>
  <si>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</si>
  <si>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</si>
  <si>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</si>
  <si>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</si>
  <si>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</si>
  <si>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</si>
  <si>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</si>
  <si>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</si>
  <si>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</si>
  <si>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</si>
  <si>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</si>
  <si>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</si>
  <si>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</si>
  <si>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</si>
  <si>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</si>
  <si>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</si>
  <si>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</si>
  <si>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</si>
  <si>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</si>
  <si>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</si>
  <si>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</si>
  <si>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</si>
  <si>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</si>
  <si>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</si>
  <si>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</si>
  <si>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</si>
  <si>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</si>
  <si>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</si>
  <si>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</si>
  <si>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</si>
  <si>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</si>
  <si>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</si>
  <si>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</si>
  <si>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</si>
  <si>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</si>
  <si>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</si>
  <si>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</si>
  <si>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</si>
  <si>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</si>
  <si>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</si>
  <si>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</si>
  <si>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</si>
  <si>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</si>
  <si>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</si>
  <si>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</si>
  <si>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</si>
  <si>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</si>
  <si>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</si>
  <si>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</si>
  <si>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</si>
  <si>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</si>
  <si>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</si>
  <si>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</si>
  <si>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</si>
  <si>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</si>
  <si>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</si>
  <si>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</si>
  <si>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</si>
  <si>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</si>
  <si>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</si>
  <si>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</si>
  <si>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</si>
  <si>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</si>
  <si>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</si>
  <si>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</si>
  <si>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</si>
  <si>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</si>
  <si>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</si>
  <si>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</si>
  <si>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</si>
  <si>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</si>
  <si>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</si>
  <si>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</si>
  <si>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</si>
  <si>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</si>
  <si>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</si>
  <si>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</si>
  <si>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</si>
  <si>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</si>
  <si>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</si>
  <si>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</si>
  <si>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</si>
  <si>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</si>
  <si>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</si>
  <si>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</si>
  <si>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</si>
  <si>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</si>
  <si>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</si>
  <si>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</si>
  <si>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</si>
  <si>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</si>
  <si>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</si>
  <si>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</si>
  <si>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</si>
  <si>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</si>
  <si>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</si>
  <si>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</si>
  <si>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</si>
  <si>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</si>
  <si>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</si>
  <si>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</si>
  <si>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</si>
  <si>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</si>
  <si>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</si>
  <si>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</si>
  <si>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</si>
  <si>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</si>
  <si>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</si>
  <si>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</si>
  <si>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</si>
  <si>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</si>
  <si>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</si>
  <si>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</si>
  <si>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</si>
  <si>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</si>
  <si>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</si>
  <si>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</si>
  <si>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</si>
  <si>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</si>
  <si>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</si>
  <si>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</si>
  <si>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</si>
  <si>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</si>
  <si>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</si>
  <si>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</si>
  <si>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</si>
  <si>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</si>
  <si>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</si>
  <si>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</si>
  <si>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</si>
  <si>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</si>
  <si>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</si>
  <si>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</si>
  <si>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</si>
  <si>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</si>
  <si>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</si>
  <si>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</si>
  <si>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</si>
  <si>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</si>
  <si>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</si>
  <si>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</si>
  <si>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</si>
  <si>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</si>
  <si>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</si>
  <si>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</si>
  <si>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</si>
  <si>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</si>
  <si>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</si>
  <si>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</si>
  <si>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</si>
  <si>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</si>
  <si>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</si>
  <si>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</si>
  <si>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</si>
  <si>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</si>
  <si>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</si>
  <si>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</si>
  <si>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</si>
  <si>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</si>
  <si>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</si>
  <si>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</si>
  <si>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</si>
  <si>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</si>
  <si>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</si>
  <si>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</si>
  <si>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</si>
  <si>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</si>
  <si>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</si>
  <si>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</si>
  <si>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</si>
  <si>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</si>
  <si>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</si>
  <si>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</si>
  <si>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</si>
  <si>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</si>
  <si>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</si>
  <si>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</si>
  <si>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</si>
  <si>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</si>
  <si>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</si>
  <si>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</si>
  <si>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</si>
  <si>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</si>
  <si>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</si>
  <si>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</si>
  <si>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</si>
  <si>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</si>
  <si>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</si>
  <si>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</si>
  <si>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</si>
  <si>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</si>
  <si>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</si>
  <si>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</si>
  <si>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</si>
  <si>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</si>
  <si>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</si>
  <si>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</si>
  <si>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</si>
  <si>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</si>
  <si>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</si>
  <si>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</si>
  <si>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</si>
  <si>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</si>
  <si>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</si>
  <si>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</si>
  <si>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</si>
  <si>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</si>
  <si>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</si>
  <si>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</si>
  <si>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</si>
  <si>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</si>
  <si>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</si>
  <si>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</si>
  <si>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</si>
  <si>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</si>
  <si>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</si>
  <si>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</si>
  <si>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</si>
  <si>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</si>
  <si>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</si>
  <si>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</si>
  <si>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</si>
  <si>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</si>
  <si>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</si>
  <si>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</si>
  <si>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</si>
  <si>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</si>
  <si>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</si>
  <si>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</si>
  <si>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</si>
  <si>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</si>
  <si>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</si>
  <si>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</si>
  <si>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</si>
  <si>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</si>
  <si>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</si>
  <si>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</si>
  <si>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</si>
  <si>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</si>
  <si>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</si>
  <si>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</si>
  <si>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</si>
  <si>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</si>
  <si>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</si>
  <si>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</si>
  <si>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</si>
  <si>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</si>
  <si>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</si>
  <si>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</si>
  <si>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</si>
  <si>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</si>
  <si>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</si>
  <si>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</si>
  <si>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</si>
  <si>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</si>
  <si>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</si>
  <si>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</si>
  <si>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</si>
  <si>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</si>
  <si>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</si>
  <si>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</si>
  <si>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</si>
  <si>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</si>
  <si>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</si>
  <si>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</si>
  <si>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</si>
  <si>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</si>
  <si>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</si>
  <si>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</si>
  <si>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</si>
  <si>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</si>
  <si>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</si>
  <si>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</si>
  <si>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</si>
  <si>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</si>
  <si>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</si>
  <si>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</si>
  <si>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</si>
  <si>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</si>
  <si>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</si>
  <si>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</si>
  <si>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</si>
  <si>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</si>
  <si>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</si>
  <si>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</si>
  <si>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</si>
  <si>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</si>
  <si>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</si>
  <si>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</si>
  <si>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</si>
  <si>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</si>
  <si>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</si>
  <si>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</si>
  <si>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</si>
  <si>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</si>
  <si>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</si>
  <si>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</si>
  <si>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</si>
  <si>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</si>
  <si>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</si>
  <si>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</si>
  <si>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</si>
  <si>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</si>
  <si>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</si>
  <si>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</si>
  <si>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</si>
  <si>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</si>
  <si>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</si>
  <si>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</si>
  <si>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</si>
  <si>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</si>
  <si>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</si>
  <si>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</si>
  <si>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</si>
  <si>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</si>
  <si>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</si>
  <si>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</si>
  <si>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</si>
  <si>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</si>
  <si>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</si>
  <si>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</si>
  <si>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</si>
  <si>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</si>
  <si>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</si>
  <si>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</si>
  <si>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</si>
  <si>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</si>
  <si>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</si>
  <si>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</si>
  <si>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</si>
  <si>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</si>
  <si>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</si>
  <si>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</si>
  <si>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</si>
  <si>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</si>
  <si>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</si>
  <si>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</si>
  <si>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</si>
  <si>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</si>
  <si>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</si>
  <si>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</si>
  <si>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</si>
  <si>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</si>
  <si>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</si>
  <si>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</si>
  <si>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</si>
  <si>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</si>
  <si>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</si>
  <si>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</si>
  <si>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</si>
  <si>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</si>
  <si>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</si>
  <si>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</si>
  <si>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</si>
  <si>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</si>
  <si>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</si>
  <si>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</si>
  <si>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</si>
  <si>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</si>
  <si>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</si>
  <si>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</si>
  <si>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</si>
  <si>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</si>
  <si>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</si>
  <si>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</si>
  <si>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</si>
  <si>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</si>
  <si>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</si>
  <si>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</si>
  <si>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</si>
  <si>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</si>
  <si>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</si>
  <si>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</si>
  <si>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</si>
  <si>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</si>
  <si>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</si>
  <si>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</si>
  <si>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</si>
  <si>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</si>
  <si>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</si>
  <si>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</si>
  <si>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</si>
  <si>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</si>
  <si>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</si>
  <si>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</si>
  <si>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</si>
  <si>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</si>
  <si>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</si>
  <si>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</si>
  <si>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</si>
  <si>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</si>
  <si>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</si>
  <si>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</si>
  <si>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</si>
  <si>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</si>
  <si>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</si>
  <si>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</si>
  <si>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</si>
  <si>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</si>
  <si>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</si>
  <si>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</si>
  <si>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</si>
  <si>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</si>
  <si>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</si>
  <si>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</si>
  <si>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</si>
  <si>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</si>
  <si>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</si>
  <si>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</si>
  <si>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</si>
  <si>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</si>
  <si>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</si>
  <si>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</si>
  <si>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</si>
  <si>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</si>
  <si>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</si>
  <si>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</si>
  <si>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</si>
  <si>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</si>
  <si>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</si>
  <si>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FILTOMATIC FASTENERS SRL</t>
  </si>
  <si>
    <t>STEFANO PEREGO</t>
  </si>
  <si>
    <t>stefano.perego@filtomatic.com</t>
  </si>
  <si>
    <t>+39 039 6064475</t>
  </si>
  <si>
    <t>MANAGING DIRECTOR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</si>
</sst>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llegamento ipertestuale" xfId="487" builtinId="8"/>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rmale" xfId="0" builtinId="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tefano.perego@filtomatic.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stefano.perego@filtomatic.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12.5">
      <c r="A37" s="305"/>
      <c r="B37" s="141">
        <v>3.01</v>
      </c>
      <c r="C37" s="142" t="s">
        <v>70</v>
      </c>
      <c r="D37" s="28" t="s">
        <v>2251</v>
      </c>
      <c r="E37" s="167" t="s">
        <v>1323</v>
      </c>
      <c r="F37" s="168" t="s">
        <v>1427</v>
      </c>
      <c r="G37" s="25"/>
    </row>
    <row r="38" spans="1:7" ht="10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CF2133F-F713-44C9-B916-004B3007330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928D3D6-B88F-4A87-AC33-A9F3C398208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0" zoomScaleNormal="70" zoomScalePageLayoutView="70" workbookViewId="0">
      <selection activeCell="D30" sqref="D3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15797</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15796</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15799</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15797</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15798</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45273</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489</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1238</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c r="E77" s="327"/>
      <c r="F77" s="57"/>
      <c r="G77" s="354"/>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2480</v>
      </c>
      <c r="D100" s="282" t="str">
        <f>IF(AND(OR($D$27="Yes",$D$27=""),OR($D$33="Yes",$D$33="")),"No","")</f>
        <v/>
      </c>
      <c r="E100" s="282" t="str">
        <f>IF(AND(OR($D$26="Yes",$D$26=""),OR($D$32="Yes",$D$32="")),"50% or less","")</f>
        <v/>
      </c>
      <c r="G100" s="282" t="str">
        <f>IF(OR($D$28="Yes",$D$28=""),"Yes","")</f>
        <v/>
      </c>
    </row>
    <row r="101" spans="2:7" ht="15.75" hidden="1">
      <c r="B101" s="236" t="s">
        <v>2481</v>
      </c>
      <c r="D101" s="282" t="str">
        <f>IF(AND(OR($D$27="Yes",$D$27=""),OR($D$33="Yes",$D$33="")),"Unknown","")</f>
        <v/>
      </c>
      <c r="E101" s="282" t="str">
        <f>IF(AND(OR($D$26="Yes",$D$26=""),OR($D$32="Yes",$D$32="")),"None","")</f>
        <v/>
      </c>
      <c r="G101" s="282" t="str">
        <f>IF(OR($D$28="Yes",$D$28=""),"No","")</f>
        <v/>
      </c>
    </row>
    <row r="102" spans="2:7" ht="15.75" hidden="1">
      <c r="B102" s="236" t="s">
        <v>2482</v>
      </c>
      <c r="D102" s="282" t="str">
        <f>IF(AND(OR($D$28="Yes",$D$28=""),OR($D$34="Yes",$D$34="")),"Yes","")</f>
        <v/>
      </c>
      <c r="E102" s="282" t="str">
        <f>IF(AND(OR($D$27="Yes",$D$27=""),OR($D$33="Yes",$D$33="")),"100%","")</f>
        <v/>
      </c>
      <c r="G102" s="282" t="str">
        <f>IF(OR($D$29="Yes",$D$29=""),"Yes","")</f>
        <v/>
      </c>
    </row>
    <row r="103" spans="2:7" ht="15.75" hidden="1">
      <c r="B103" s="236" t="s">
        <v>2483</v>
      </c>
      <c r="D103" s="282" t="str">
        <f>IF(AND(OR($D$28="Yes",$D$28=""),OR($D$34="Yes",$D$34="")),"No","")</f>
        <v/>
      </c>
      <c r="E103" s="282" t="str">
        <f>IF(AND(OR($D$27="Yes",$D$27=""),OR($D$33="Yes",$D$33="")),"Greater than 90%","")</f>
        <v/>
      </c>
      <c r="G103" s="282" t="str">
        <f>IF(OR($D$29="Yes",$D$29=""),"No","")</f>
        <v/>
      </c>
    </row>
    <row r="104" spans="2:7" ht="15.75" hidden="1">
      <c r="B104" s="236" t="s">
        <v>491</v>
      </c>
      <c r="D104" s="282" t="str">
        <f>IF(AND(OR($D$28="Yes",$D$28=""),OR($D$34="Yes",$D$34="")),"Unknown","")</f>
        <v/>
      </c>
      <c r="E104" s="282" t="str">
        <f>IF(AND(OR($D$27="Yes",$D$27=""),OR($D$33="Yes",$D$33="")),"Greater than 75%","")</f>
        <v/>
      </c>
    </row>
    <row r="105" spans="2:7" ht="15.75" hidden="1">
      <c r="B105" s="236" t="s">
        <v>14982</v>
      </c>
      <c r="D105" s="282" t="str">
        <f>IF(AND(OR($D$29="Yes",$D$29=""),OR($D$35="Yes",$D$35="")),"Yes","")</f>
        <v/>
      </c>
      <c r="E105" s="282" t="str">
        <f>IF(AND(OR($D$27="Yes",$D$27=""),OR($D$33="Yes",$D$33="")),"Greater than 50%","")</f>
        <v/>
      </c>
    </row>
    <row r="106" spans="2:7" ht="15.75" hidden="1">
      <c r="B106" s="236" t="s">
        <v>12394</v>
      </c>
      <c r="D106" s="282" t="str">
        <f>IF(AND(OR($D$29="Yes",$D$29=""),OR($D$35="Yes",$D$35="")),"No","")</f>
        <v/>
      </c>
      <c r="E106" s="282" t="str">
        <f>IF(AND(OR($D$27="Yes",$D$27=""),OR($D$33="Yes",$D$33="")),"50% or less","")</f>
        <v/>
      </c>
    </row>
    <row r="107" spans="2:7" ht="15.75" hidden="1">
      <c r="B107" s="236" t="s">
        <v>489</v>
      </c>
      <c r="D107" s="282" t="str">
        <f>IF(AND(OR($D$29="Yes",$D$29=""),OR($D$35="Yes",$D$35="")),"Unknown","")</f>
        <v/>
      </c>
      <c r="E107" s="282" t="str">
        <f>IF(AND(OR($D$27="Yes",$D$27=""),OR($D$33="Yes",$D$33="")),"None","")</f>
        <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FB27922-DD54-4C18-9101-FE83CC270AA3}"/>
    <hyperlink ref="D20" r:id="rId4" xr:uid="{10AA43F0-691F-467A-AB4C-B6323708F46E}"/>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19.89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BF78612-514D-4D27-97C6-B187D38162F4}"/>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FILTOMATIC FASTENERS SRL</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STEFANO PEREGO</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stefano.perego@filtomatic.com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+39 039 6064475</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STEFANO PEREGO</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stefano.perego@filtomatic.com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45273</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v>
      </c>
      <c r="B54" s="89">
        <f>Declaration!D75</f>
        <v>0</v>
      </c>
      <c r="C54" s="89" t="str">
        <f t="shared" ref="C54:C60" ca="1" si="10">IF(H54=1,J54,I54)</f>
        <v>Complete</v>
      </c>
      <c r="D54" s="95" t="str">
        <f>IF(H54=1,"Click here to answer question (A)","")</f>
        <v/>
      </c>
      <c r="E54" s="20" t="s">
        <v>1302</v>
      </c>
      <c r="F54" s="94">
        <f>IF(SUM(F$24:F$27)=0,0,1)</f>
        <v>0</v>
      </c>
      <c r="G54" s="70">
        <f>IF(B54=0,1,0)</f>
        <v>1</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f>Declaration!D77</f>
        <v>0</v>
      </c>
      <c r="C55" s="89" t="str">
        <f t="shared" ca="1" si="10"/>
        <v>Complete</v>
      </c>
      <c r="D55" s="95" t="str">
        <f>IF(H55=1,"Click here to answer question (B)","")</f>
        <v/>
      </c>
      <c r="E55" s="20" t="s">
        <v>1302</v>
      </c>
      <c r="F55" s="94">
        <f t="shared" ref="F55" si="12">F$54</f>
        <v>0</v>
      </c>
      <c r="G55" s="70">
        <f>IF(B55=0,1,0)</f>
        <v>1</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v>
      </c>
      <c r="B57" s="89">
        <f>Declaration!D79</f>
        <v>0</v>
      </c>
      <c r="C57" s="89" t="str">
        <f t="shared" ca="1" si="10"/>
        <v>Complete</v>
      </c>
      <c r="D57" s="95" t="str">
        <f>IF(H57=1,"Click here to answer question (C)","")</f>
        <v/>
      </c>
      <c r="E57" s="20" t="s">
        <v>1302</v>
      </c>
      <c r="F57" s="94">
        <f>F$54</f>
        <v>0</v>
      </c>
      <c r="G57" s="70">
        <f>IF(B57=0,1,0)</f>
        <v>1</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f>Declaration!D81</f>
        <v>0</v>
      </c>
      <c r="C58" s="89" t="str">
        <f t="shared" ca="1" si="10"/>
        <v>Complete</v>
      </c>
      <c r="D58" s="95" t="str">
        <f>IF(H58=1,"Click here to answer question (D)","")</f>
        <v/>
      </c>
      <c r="E58" s="20" t="s">
        <v>1302</v>
      </c>
      <c r="F58" s="94">
        <f>F$54</f>
        <v>0</v>
      </c>
      <c r="G58" s="70">
        <f>IF(B58=0,1,0)</f>
        <v>1</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f>Declaration!D83</f>
        <v>0</v>
      </c>
      <c r="C59" s="89" t="str">
        <f t="shared" ca="1" si="10"/>
        <v>Complete</v>
      </c>
      <c r="D59" s="95" t="str">
        <f>IF(H59=1,"Click here to answer question (E)","")</f>
        <v/>
      </c>
      <c r="E59" s="20" t="s">
        <v>1302</v>
      </c>
      <c r="F59" s="94">
        <f>F$54</f>
        <v>0</v>
      </c>
      <c r="G59" s="70">
        <f>IF(B59=0,1,0)</f>
        <v>1</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f>Declaration!D85</f>
        <v>0</v>
      </c>
      <c r="C60" s="89" t="str">
        <f t="shared" ca="1" si="10"/>
        <v>Complete</v>
      </c>
      <c r="D60" s="95" t="str">
        <f>IF(H60=1,"Click here to answer question (F)","")</f>
        <v/>
      </c>
      <c r="E60" s="20" t="s">
        <v>1302</v>
      </c>
      <c r="F60" s="94">
        <f>F$54</f>
        <v>0</v>
      </c>
      <c r="G60" s="70">
        <f>IF(B60=0,1,0)</f>
        <v>1</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f>Declaration!D87</f>
        <v>0</v>
      </c>
      <c r="C62" s="89" t="str">
        <f t="shared" ref="C62:C68" ca="1" si="13">IF(H62=1,J62,I62)</f>
        <v>Complete</v>
      </c>
      <c r="D62" s="95" t="str">
        <f>IF(H62=1,"Click here to answer question (G)","")</f>
        <v/>
      </c>
      <c r="E62" s="20" t="s">
        <v>1302</v>
      </c>
      <c r="F62" s="94">
        <f>F$54</f>
        <v>0</v>
      </c>
      <c r="G62" s="70">
        <f>IF(B62=0,1,0)</f>
        <v>1</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f>Declaration!D89</f>
        <v>0</v>
      </c>
      <c r="C63" s="89" t="str">
        <f t="shared" ca="1" si="13"/>
        <v>Complete</v>
      </c>
      <c r="D63" s="95" t="str">
        <f>IF(H63=1,"Click here to answer question (H)","")</f>
        <v/>
      </c>
      <c r="E63" s="20" t="s">
        <v>1302</v>
      </c>
      <c r="F63" s="94">
        <f>F$54</f>
        <v>0</v>
      </c>
      <c r="G63" s="70">
        <f>IF(B63=0,1,0)</f>
        <v>1</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Fogli di lavoro</vt:lpstr>
      </vt:variant>
      <vt:variant>
        <vt:i4>11</vt:i4>
      </vt:variant>
      <vt:variant>
        <vt:lpstr>Intervalli denominati</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Declaration!Area_stampa</vt:lpstr>
      <vt:lpstr>CL</vt:lpstr>
      <vt:lpstr>LN</vt:lpstr>
      <vt:lpstr>'Smelter List'!Metal</vt:lpstr>
      <vt:lpstr>SL</vt:lpstr>
      <vt:lpstr>SmelterIdetifiedForMetal</vt:lpstr>
      <vt:lpstr>Declaration!Titoli_stampa</vt:lpstr>
      <vt:lpstr>'Product List'!Titoli_stampa</vt:lpstr>
      <vt:lpstr>'Smelter List'!Titoli_stampa</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Marco Gallotti (Filtomatic)</cp:lastModifiedBy>
  <cp:lastPrinted>2015-04-21T20:47:43Z</cp:lastPrinted>
  <dcterms:created xsi:type="dcterms:W3CDTF">2010-06-21T21:00:23Z</dcterms:created>
  <dcterms:modified xsi:type="dcterms:W3CDTF">2023-12-13T13:21:59Z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